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대외협력팀\Desktop\"/>
    </mc:Choice>
  </mc:AlternateContent>
  <bookViews>
    <workbookView xWindow="0" yWindow="0" windowWidth="28800" windowHeight="12285"/>
  </bookViews>
  <sheets>
    <sheet name="해샘 표지" sheetId="1" r:id="rId1"/>
    <sheet name="해샘개요" sheetId="2" r:id="rId2"/>
    <sheet name="해샘세입" sheetId="3" r:id="rId3"/>
    <sheet name="해샘세출" sheetId="4" r:id="rId4"/>
  </sheets>
  <definedNames>
    <definedName name="_xlnm.Print_Area" localSheetId="1">해샘개요!$A$1:$E$20</definedName>
    <definedName name="_xlnm.Print_Area" localSheetId="2">해샘세입!$A$1:$H$81</definedName>
    <definedName name="_xlnm.Print_Area" localSheetId="3">해샘세출!$A$1:$H$156</definedName>
    <definedName name="_xlnm.Print_Titles" localSheetId="2">해샘세입!$1:$3</definedName>
    <definedName name="_xlnm.Print_Titles" localSheetId="3">해샘세출!$1:$3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2" i="4" l="1"/>
  <c r="G153" i="4" s="1"/>
  <c r="F152" i="4"/>
  <c r="F153" i="4" s="1"/>
  <c r="E152" i="4"/>
  <c r="G151" i="4"/>
  <c r="F151" i="4"/>
  <c r="E151" i="4"/>
  <c r="E153" i="4" s="1"/>
  <c r="G149" i="4"/>
  <c r="G150" i="4" s="1"/>
  <c r="F149" i="4"/>
  <c r="F150" i="4" s="1"/>
  <c r="E149" i="4"/>
  <c r="G148" i="4"/>
  <c r="F148" i="4"/>
  <c r="E148" i="4"/>
  <c r="H148" i="4" s="1"/>
  <c r="G147" i="4"/>
  <c r="F147" i="4"/>
  <c r="E147" i="4"/>
  <c r="H147" i="4" s="1"/>
  <c r="H150" i="4" s="1"/>
  <c r="H146" i="4"/>
  <c r="H152" i="4" s="1"/>
  <c r="H153" i="4" s="1"/>
  <c r="H145" i="4"/>
  <c r="H151" i="4" s="1"/>
  <c r="G142" i="4"/>
  <c r="G140" i="4"/>
  <c r="G143" i="4" s="1"/>
  <c r="G144" i="4" s="1"/>
  <c r="F140" i="4"/>
  <c r="F143" i="4" s="1"/>
  <c r="E140" i="4"/>
  <c r="E143" i="4" s="1"/>
  <c r="G139" i="4"/>
  <c r="F139" i="4"/>
  <c r="F142" i="4" s="1"/>
  <c r="E139" i="4"/>
  <c r="E142" i="4" s="1"/>
  <c r="G138" i="4"/>
  <c r="F138" i="4"/>
  <c r="E138" i="4"/>
  <c r="H137" i="4"/>
  <c r="H136" i="4"/>
  <c r="G135" i="4"/>
  <c r="F135" i="4"/>
  <c r="E135" i="4"/>
  <c r="H135" i="4" s="1"/>
  <c r="H134" i="4"/>
  <c r="H140" i="4" s="1"/>
  <c r="H143" i="4" s="1"/>
  <c r="H133" i="4"/>
  <c r="G130" i="4"/>
  <c r="G128" i="4"/>
  <c r="G131" i="4" s="1"/>
  <c r="G132" i="4" s="1"/>
  <c r="F128" i="4"/>
  <c r="F131" i="4" s="1"/>
  <c r="E128" i="4"/>
  <c r="E131" i="4" s="1"/>
  <c r="E132" i="4" s="1"/>
  <c r="G127" i="4"/>
  <c r="F127" i="4"/>
  <c r="F130" i="4" s="1"/>
  <c r="E127" i="4"/>
  <c r="E130" i="4" s="1"/>
  <c r="G126" i="4"/>
  <c r="F126" i="4"/>
  <c r="E126" i="4"/>
  <c r="H125" i="4"/>
  <c r="H128" i="4" s="1"/>
  <c r="H131" i="4" s="1"/>
  <c r="H124" i="4"/>
  <c r="H127" i="4" s="1"/>
  <c r="H130" i="4" s="1"/>
  <c r="E122" i="4"/>
  <c r="G119" i="4"/>
  <c r="G122" i="4" s="1"/>
  <c r="G123" i="4" s="1"/>
  <c r="F119" i="4"/>
  <c r="F122" i="4" s="1"/>
  <c r="F123" i="4" s="1"/>
  <c r="E119" i="4"/>
  <c r="G118" i="4"/>
  <c r="G121" i="4" s="1"/>
  <c r="F118" i="4"/>
  <c r="F121" i="4" s="1"/>
  <c r="E118" i="4"/>
  <c r="E121" i="4" s="1"/>
  <c r="G117" i="4"/>
  <c r="F117" i="4"/>
  <c r="E117" i="4"/>
  <c r="H116" i="4"/>
  <c r="H117" i="4" s="1"/>
  <c r="H115" i="4"/>
  <c r="G114" i="4"/>
  <c r="G120" i="4" s="1"/>
  <c r="F114" i="4"/>
  <c r="F120" i="4" s="1"/>
  <c r="E114" i="4"/>
  <c r="H114" i="4" s="1"/>
  <c r="H120" i="4" s="1"/>
  <c r="H123" i="4" s="1"/>
  <c r="H113" i="4"/>
  <c r="H119" i="4" s="1"/>
  <c r="H122" i="4" s="1"/>
  <c r="H112" i="4"/>
  <c r="H118" i="4" s="1"/>
  <c r="H121" i="4" s="1"/>
  <c r="B16" i="2" s="1"/>
  <c r="E108" i="4"/>
  <c r="G107" i="4"/>
  <c r="F107" i="4"/>
  <c r="E107" i="4"/>
  <c r="G106" i="4"/>
  <c r="F106" i="4"/>
  <c r="E106" i="4"/>
  <c r="G105" i="4"/>
  <c r="G108" i="4" s="1"/>
  <c r="F105" i="4"/>
  <c r="F108" i="4" s="1"/>
  <c r="E105" i="4"/>
  <c r="H104" i="4"/>
  <c r="H107" i="4" s="1"/>
  <c r="H103" i="4"/>
  <c r="H106" i="4" s="1"/>
  <c r="G101" i="4"/>
  <c r="F101" i="4"/>
  <c r="E101" i="4"/>
  <c r="E110" i="4" s="1"/>
  <c r="G100" i="4"/>
  <c r="F100" i="4"/>
  <c r="E100" i="4"/>
  <c r="G99" i="4"/>
  <c r="G102" i="4" s="1"/>
  <c r="F99" i="4"/>
  <c r="F102" i="4" s="1"/>
  <c r="E99" i="4"/>
  <c r="E102" i="4" s="1"/>
  <c r="H98" i="4"/>
  <c r="H101" i="4" s="1"/>
  <c r="H97" i="4"/>
  <c r="H100" i="4" s="1"/>
  <c r="G95" i="4"/>
  <c r="G110" i="4" s="1"/>
  <c r="F95" i="4"/>
  <c r="F110" i="4" s="1"/>
  <c r="E95" i="4"/>
  <c r="G94" i="4"/>
  <c r="G109" i="4" s="1"/>
  <c r="F94" i="4"/>
  <c r="F109" i="4" s="1"/>
  <c r="E94" i="4"/>
  <c r="E109" i="4" s="1"/>
  <c r="G93" i="4"/>
  <c r="F93" i="4"/>
  <c r="E93" i="4"/>
  <c r="H92" i="4"/>
  <c r="H93" i="4" s="1"/>
  <c r="H91" i="4"/>
  <c r="G90" i="4"/>
  <c r="F90" i="4"/>
  <c r="E90" i="4"/>
  <c r="H90" i="4" s="1"/>
  <c r="H89" i="4"/>
  <c r="H88" i="4"/>
  <c r="G87" i="4"/>
  <c r="F87" i="4"/>
  <c r="E87" i="4"/>
  <c r="H86" i="4"/>
  <c r="H85" i="4"/>
  <c r="G84" i="4"/>
  <c r="F84" i="4"/>
  <c r="H84" i="4" s="1"/>
  <c r="E84" i="4"/>
  <c r="H83" i="4"/>
  <c r="H82" i="4"/>
  <c r="G81" i="4"/>
  <c r="F81" i="4"/>
  <c r="H81" i="4" s="1"/>
  <c r="E81" i="4"/>
  <c r="H80" i="4"/>
  <c r="H79" i="4"/>
  <c r="G78" i="4"/>
  <c r="F78" i="4"/>
  <c r="H78" i="4" s="1"/>
  <c r="E78" i="4"/>
  <c r="H77" i="4"/>
  <c r="H76" i="4"/>
  <c r="G75" i="4"/>
  <c r="F75" i="4"/>
  <c r="H75" i="4" s="1"/>
  <c r="E75" i="4"/>
  <c r="H74" i="4"/>
  <c r="H73" i="4"/>
  <c r="G72" i="4"/>
  <c r="F72" i="4"/>
  <c r="H72" i="4" s="1"/>
  <c r="E72" i="4"/>
  <c r="H71" i="4"/>
  <c r="H70" i="4"/>
  <c r="G69" i="4"/>
  <c r="F69" i="4"/>
  <c r="H69" i="4" s="1"/>
  <c r="E69" i="4"/>
  <c r="H68" i="4"/>
  <c r="H67" i="4"/>
  <c r="G66" i="4"/>
  <c r="F66" i="4"/>
  <c r="H66" i="4" s="1"/>
  <c r="E66" i="4"/>
  <c r="H65" i="4"/>
  <c r="H64" i="4"/>
  <c r="G63" i="4"/>
  <c r="F63" i="4"/>
  <c r="H63" i="4" s="1"/>
  <c r="E63" i="4"/>
  <c r="H62" i="4"/>
  <c r="H61" i="4"/>
  <c r="G60" i="4"/>
  <c r="G96" i="4" s="1"/>
  <c r="G111" i="4" s="1"/>
  <c r="F60" i="4"/>
  <c r="F96" i="4" s="1"/>
  <c r="F111" i="4" s="1"/>
  <c r="E60" i="4"/>
  <c r="H59" i="4"/>
  <c r="H95" i="4" s="1"/>
  <c r="H110" i="4" s="1"/>
  <c r="C15" i="2" s="1"/>
  <c r="H58" i="4"/>
  <c r="G53" i="4"/>
  <c r="F53" i="4"/>
  <c r="E53" i="4"/>
  <c r="H52" i="4"/>
  <c r="G52" i="4"/>
  <c r="F52" i="4"/>
  <c r="E52" i="4"/>
  <c r="G51" i="4"/>
  <c r="F51" i="4"/>
  <c r="E51" i="4"/>
  <c r="H50" i="4"/>
  <c r="H51" i="4" s="1"/>
  <c r="H49" i="4"/>
  <c r="G48" i="4"/>
  <c r="F48" i="4"/>
  <c r="H48" i="4" s="1"/>
  <c r="E48" i="4"/>
  <c r="H47" i="4"/>
  <c r="H46" i="4"/>
  <c r="G45" i="4"/>
  <c r="F45" i="4"/>
  <c r="H45" i="4" s="1"/>
  <c r="E45" i="4"/>
  <c r="H44" i="4"/>
  <c r="H43" i="4"/>
  <c r="G42" i="4"/>
  <c r="F42" i="4"/>
  <c r="H42" i="4" s="1"/>
  <c r="E42" i="4"/>
  <c r="H41" i="4"/>
  <c r="H40" i="4"/>
  <c r="G39" i="4"/>
  <c r="F39" i="4"/>
  <c r="H39" i="4" s="1"/>
  <c r="E39" i="4"/>
  <c r="H38" i="4"/>
  <c r="H37" i="4"/>
  <c r="G36" i="4"/>
  <c r="G54" i="4" s="1"/>
  <c r="F36" i="4"/>
  <c r="F54" i="4" s="1"/>
  <c r="E36" i="4"/>
  <c r="E54" i="4" s="1"/>
  <c r="H35" i="4"/>
  <c r="H53" i="4" s="1"/>
  <c r="H34" i="4"/>
  <c r="G32" i="4"/>
  <c r="G33" i="4" s="1"/>
  <c r="F32" i="4"/>
  <c r="F33" i="4" s="1"/>
  <c r="E32" i="4"/>
  <c r="E33" i="4" s="1"/>
  <c r="H31" i="4"/>
  <c r="G31" i="4"/>
  <c r="F31" i="4"/>
  <c r="E31" i="4"/>
  <c r="G30" i="4"/>
  <c r="F30" i="4"/>
  <c r="E30" i="4"/>
  <c r="H29" i="4"/>
  <c r="H30" i="4" s="1"/>
  <c r="H28" i="4"/>
  <c r="G27" i="4"/>
  <c r="F27" i="4"/>
  <c r="E27" i="4"/>
  <c r="H26" i="4"/>
  <c r="H32" i="4" s="1"/>
  <c r="H25" i="4"/>
  <c r="G20" i="4"/>
  <c r="G23" i="4" s="1"/>
  <c r="F20" i="4"/>
  <c r="F23" i="4" s="1"/>
  <c r="E20" i="4"/>
  <c r="E23" i="4" s="1"/>
  <c r="H19" i="4"/>
  <c r="H22" i="4" s="1"/>
  <c r="H55" i="4" s="1"/>
  <c r="G19" i="4"/>
  <c r="G22" i="4" s="1"/>
  <c r="G55" i="4" s="1"/>
  <c r="F19" i="4"/>
  <c r="F22" i="4" s="1"/>
  <c r="F55" i="4" s="1"/>
  <c r="F154" i="4" s="1"/>
  <c r="E19" i="4"/>
  <c r="E22" i="4" s="1"/>
  <c r="E55" i="4" s="1"/>
  <c r="G18" i="4"/>
  <c r="F18" i="4"/>
  <c r="H18" i="4" s="1"/>
  <c r="E18" i="4"/>
  <c r="H17" i="4"/>
  <c r="H16" i="4"/>
  <c r="G15" i="4"/>
  <c r="F15" i="4"/>
  <c r="H15" i="4" s="1"/>
  <c r="E15" i="4"/>
  <c r="H14" i="4"/>
  <c r="H13" i="4"/>
  <c r="G12" i="4"/>
  <c r="F12" i="4"/>
  <c r="H12" i="4" s="1"/>
  <c r="E12" i="4"/>
  <c r="H11" i="4"/>
  <c r="H10" i="4"/>
  <c r="G9" i="4"/>
  <c r="F9" i="4"/>
  <c r="H9" i="4" s="1"/>
  <c r="E9" i="4"/>
  <c r="H8" i="4"/>
  <c r="H7" i="4"/>
  <c r="G6" i="4"/>
  <c r="G21" i="4" s="1"/>
  <c r="F6" i="4"/>
  <c r="F21" i="4" s="1"/>
  <c r="E6" i="4"/>
  <c r="E21" i="4" s="1"/>
  <c r="H5" i="4"/>
  <c r="H20" i="4" s="1"/>
  <c r="H23" i="4" s="1"/>
  <c r="H56" i="4" s="1"/>
  <c r="H4" i="4"/>
  <c r="G74" i="3"/>
  <c r="G77" i="3" s="1"/>
  <c r="F74" i="3"/>
  <c r="F77" i="3" s="1"/>
  <c r="E74" i="3"/>
  <c r="E77" i="3" s="1"/>
  <c r="H73" i="3"/>
  <c r="H76" i="3" s="1"/>
  <c r="B9" i="2" s="1"/>
  <c r="G73" i="3"/>
  <c r="G76" i="3" s="1"/>
  <c r="F73" i="3"/>
  <c r="F76" i="3" s="1"/>
  <c r="E73" i="3"/>
  <c r="E76" i="3" s="1"/>
  <c r="G72" i="3"/>
  <c r="F72" i="3"/>
  <c r="E72" i="3"/>
  <c r="H71" i="3"/>
  <c r="H72" i="3" s="1"/>
  <c r="H70" i="3"/>
  <c r="G69" i="3"/>
  <c r="F69" i="3"/>
  <c r="H69" i="3" s="1"/>
  <c r="E69" i="3"/>
  <c r="H68" i="3"/>
  <c r="H67" i="3"/>
  <c r="G66" i="3"/>
  <c r="G75" i="3" s="1"/>
  <c r="F66" i="3"/>
  <c r="F75" i="3" s="1"/>
  <c r="E66" i="3"/>
  <c r="E75" i="3" s="1"/>
  <c r="H65" i="3"/>
  <c r="H74" i="3" s="1"/>
  <c r="H77" i="3" s="1"/>
  <c r="C9" i="2" s="1"/>
  <c r="H64" i="3"/>
  <c r="G62" i="3"/>
  <c r="G63" i="3" s="1"/>
  <c r="F62" i="3"/>
  <c r="F63" i="3" s="1"/>
  <c r="E62" i="3"/>
  <c r="E63" i="3" s="1"/>
  <c r="H61" i="3"/>
  <c r="B8" i="2" s="1"/>
  <c r="G61" i="3"/>
  <c r="F61" i="3"/>
  <c r="E61" i="3"/>
  <c r="G59" i="3"/>
  <c r="G60" i="3" s="1"/>
  <c r="F59" i="3"/>
  <c r="F60" i="3" s="1"/>
  <c r="E59" i="3"/>
  <c r="E60" i="3" s="1"/>
  <c r="H58" i="3"/>
  <c r="G58" i="3"/>
  <c r="F58" i="3"/>
  <c r="E58" i="3"/>
  <c r="G57" i="3"/>
  <c r="F57" i="3"/>
  <c r="E57" i="3"/>
  <c r="H56" i="3"/>
  <c r="H57" i="3" s="1"/>
  <c r="H55" i="3"/>
  <c r="G54" i="3"/>
  <c r="F54" i="3"/>
  <c r="E54" i="3"/>
  <c r="H53" i="3"/>
  <c r="H62" i="3" s="1"/>
  <c r="C8" i="2" s="1"/>
  <c r="H52" i="3"/>
  <c r="G47" i="3"/>
  <c r="G50" i="3" s="1"/>
  <c r="F47" i="3"/>
  <c r="F50" i="3" s="1"/>
  <c r="E47" i="3"/>
  <c r="E50" i="3" s="1"/>
  <c r="H46" i="3"/>
  <c r="H49" i="3" s="1"/>
  <c r="B7" i="2" s="1"/>
  <c r="G46" i="3"/>
  <c r="G49" i="3" s="1"/>
  <c r="F46" i="3"/>
  <c r="F49" i="3" s="1"/>
  <c r="E46" i="3"/>
  <c r="E49" i="3" s="1"/>
  <c r="G45" i="3"/>
  <c r="F45" i="3"/>
  <c r="E45" i="3"/>
  <c r="H44" i="3"/>
  <c r="H47" i="3" s="1"/>
  <c r="H50" i="3" s="1"/>
  <c r="C7" i="2" s="1"/>
  <c r="H43" i="3"/>
  <c r="G41" i="3"/>
  <c r="G42" i="3" s="1"/>
  <c r="G40" i="3"/>
  <c r="G38" i="3"/>
  <c r="G39" i="3" s="1"/>
  <c r="F38" i="3"/>
  <c r="F39" i="3" s="1"/>
  <c r="E38" i="3"/>
  <c r="E41" i="3" s="1"/>
  <c r="H37" i="3"/>
  <c r="H40" i="3" s="1"/>
  <c r="B6" i="2" s="1"/>
  <c r="G37" i="3"/>
  <c r="F37" i="3"/>
  <c r="F40" i="3" s="1"/>
  <c r="E37" i="3"/>
  <c r="E40" i="3" s="1"/>
  <c r="G36" i="3"/>
  <c r="F36" i="3"/>
  <c r="E36" i="3"/>
  <c r="H35" i="3"/>
  <c r="H36" i="3" s="1"/>
  <c r="H34" i="3"/>
  <c r="G33" i="3"/>
  <c r="F33" i="3"/>
  <c r="H33" i="3" s="1"/>
  <c r="H39" i="3" s="1"/>
  <c r="H42" i="3" s="1"/>
  <c r="E33" i="3"/>
  <c r="H32" i="3"/>
  <c r="H38" i="3" s="1"/>
  <c r="H41" i="3" s="1"/>
  <c r="C6" i="2" s="1"/>
  <c r="D6" i="2" s="1"/>
  <c r="H31" i="3"/>
  <c r="G26" i="3"/>
  <c r="G29" i="3" s="1"/>
  <c r="F26" i="3"/>
  <c r="F29" i="3" s="1"/>
  <c r="E26" i="3"/>
  <c r="E29" i="3" s="1"/>
  <c r="H25" i="3"/>
  <c r="H28" i="3" s="1"/>
  <c r="B5" i="2" s="1"/>
  <c r="G25" i="3"/>
  <c r="G28" i="3" s="1"/>
  <c r="F25" i="3"/>
  <c r="F28" i="3" s="1"/>
  <c r="E25" i="3"/>
  <c r="E28" i="3" s="1"/>
  <c r="G24" i="3"/>
  <c r="F24" i="3"/>
  <c r="E24" i="3"/>
  <c r="H23" i="3"/>
  <c r="H24" i="3" s="1"/>
  <c r="H22" i="3"/>
  <c r="G21" i="3"/>
  <c r="F21" i="3"/>
  <c r="H21" i="3" s="1"/>
  <c r="E21" i="3"/>
  <c r="H20" i="3"/>
  <c r="H19" i="3"/>
  <c r="G18" i="3"/>
  <c r="F18" i="3"/>
  <c r="H18" i="3" s="1"/>
  <c r="H27" i="3" s="1"/>
  <c r="H30" i="3" s="1"/>
  <c r="E18" i="3"/>
  <c r="H17" i="3"/>
  <c r="H26" i="3" s="1"/>
  <c r="H29" i="3" s="1"/>
  <c r="C5" i="2" s="1"/>
  <c r="D5" i="2" s="1"/>
  <c r="H16" i="3"/>
  <c r="H11" i="3"/>
  <c r="H14" i="3" s="1"/>
  <c r="C4" i="2" s="1"/>
  <c r="G11" i="3"/>
  <c r="G14" i="3" s="1"/>
  <c r="G80" i="3" s="1"/>
  <c r="F11" i="3"/>
  <c r="F14" i="3" s="1"/>
  <c r="E11" i="3"/>
  <c r="E14" i="3" s="1"/>
  <c r="E80" i="3" s="1"/>
  <c r="G10" i="3"/>
  <c r="G13" i="3" s="1"/>
  <c r="G79" i="3" s="1"/>
  <c r="G158" i="4" s="1"/>
  <c r="F10" i="3"/>
  <c r="F13" i="3" s="1"/>
  <c r="E10" i="3"/>
  <c r="E13" i="3" s="1"/>
  <c r="E79" i="3" s="1"/>
  <c r="E158" i="4" s="1"/>
  <c r="G9" i="3"/>
  <c r="E9" i="3"/>
  <c r="H8" i="3"/>
  <c r="H7" i="3"/>
  <c r="H10" i="3" s="1"/>
  <c r="H13" i="3" s="1"/>
  <c r="B4" i="2" s="1"/>
  <c r="B10" i="2" s="1"/>
  <c r="G6" i="3"/>
  <c r="F6" i="3"/>
  <c r="E6" i="3"/>
  <c r="H6" i="3" s="1"/>
  <c r="H5" i="3"/>
  <c r="H4" i="3"/>
  <c r="B19" i="2"/>
  <c r="C18" i="2"/>
  <c r="C17" i="2"/>
  <c r="B17" i="2"/>
  <c r="D17" i="2" s="1"/>
  <c r="C16" i="2"/>
  <c r="D16" i="2" s="1"/>
  <c r="C13" i="2"/>
  <c r="B13" i="2"/>
  <c r="C10" i="2" l="1"/>
  <c r="D4" i="2"/>
  <c r="F51" i="3"/>
  <c r="F78" i="3"/>
  <c r="B14" i="2"/>
  <c r="F56" i="4"/>
  <c r="F155" i="4" s="1"/>
  <c r="F24" i="4"/>
  <c r="F57" i="4" s="1"/>
  <c r="F79" i="3"/>
  <c r="F30" i="3"/>
  <c r="D7" i="2"/>
  <c r="D8" i="2"/>
  <c r="D9" i="2"/>
  <c r="H155" i="4"/>
  <c r="C14" i="2"/>
  <c r="H9" i="3"/>
  <c r="H12" i="3"/>
  <c r="H15" i="3" s="1"/>
  <c r="F41" i="3"/>
  <c r="F42" i="3" s="1"/>
  <c r="H45" i="3"/>
  <c r="H48" i="3" s="1"/>
  <c r="H51" i="3" s="1"/>
  <c r="H54" i="3"/>
  <c r="H60" i="3" s="1"/>
  <c r="H63" i="3" s="1"/>
  <c r="H59" i="3"/>
  <c r="H66" i="3"/>
  <c r="H75" i="3" s="1"/>
  <c r="H78" i="3" s="1"/>
  <c r="H6" i="4"/>
  <c r="H21" i="4" s="1"/>
  <c r="H24" i="4" s="1"/>
  <c r="H27" i="4"/>
  <c r="H33" i="4" s="1"/>
  <c r="H36" i="4"/>
  <c r="H54" i="4" s="1"/>
  <c r="E81" i="3"/>
  <c r="E160" i="4" s="1"/>
  <c r="E159" i="4"/>
  <c r="G159" i="4"/>
  <c r="G81" i="3"/>
  <c r="G160" i="4" s="1"/>
  <c r="F12" i="3"/>
  <c r="F15" i="3" s="1"/>
  <c r="E30" i="3"/>
  <c r="G30" i="3"/>
  <c r="F27" i="3"/>
  <c r="E42" i="3"/>
  <c r="E51" i="3"/>
  <c r="G51" i="3"/>
  <c r="F48" i="3"/>
  <c r="E78" i="3"/>
  <c r="G78" i="3"/>
  <c r="E154" i="4"/>
  <c r="E162" i="4" s="1"/>
  <c r="G154" i="4"/>
  <c r="G162" i="4" s="1"/>
  <c r="E56" i="4"/>
  <c r="E155" i="4" s="1"/>
  <c r="E24" i="4"/>
  <c r="E57" i="4" s="1"/>
  <c r="G56" i="4"/>
  <c r="G155" i="4" s="1"/>
  <c r="G24" i="4"/>
  <c r="G57" i="4" s="1"/>
  <c r="G156" i="4" s="1"/>
  <c r="E123" i="4"/>
  <c r="E144" i="4"/>
  <c r="H60" i="4"/>
  <c r="H96" i="4" s="1"/>
  <c r="E96" i="4"/>
  <c r="E111" i="4" s="1"/>
  <c r="E120" i="4"/>
  <c r="G129" i="4"/>
  <c r="G141" i="4"/>
  <c r="E150" i="4"/>
  <c r="C19" i="2"/>
  <c r="D19" i="2" s="1"/>
  <c r="E12" i="3"/>
  <c r="E15" i="3" s="1"/>
  <c r="G12" i="3"/>
  <c r="G15" i="3" s="1"/>
  <c r="E27" i="3"/>
  <c r="G27" i="3"/>
  <c r="E39" i="3"/>
  <c r="E48" i="3"/>
  <c r="G48" i="3"/>
  <c r="H94" i="4"/>
  <c r="H109" i="4" s="1"/>
  <c r="B15" i="2" s="1"/>
  <c r="D15" i="2" s="1"/>
  <c r="H87" i="4"/>
  <c r="F132" i="4"/>
  <c r="E129" i="4"/>
  <c r="H139" i="4"/>
  <c r="H138" i="4"/>
  <c r="H141" i="4" s="1"/>
  <c r="H144" i="4" s="1"/>
  <c r="F144" i="4"/>
  <c r="E141" i="4"/>
  <c r="H99" i="4"/>
  <c r="H102" i="4" s="1"/>
  <c r="H105" i="4"/>
  <c r="H108" i="4" s="1"/>
  <c r="H126" i="4"/>
  <c r="H129" i="4" s="1"/>
  <c r="H132" i="4" s="1"/>
  <c r="F129" i="4"/>
  <c r="F141" i="4"/>
  <c r="H149" i="4"/>
  <c r="H142" i="4" l="1"/>
  <c r="B18" i="2"/>
  <c r="D18" i="2" s="1"/>
  <c r="H111" i="4"/>
  <c r="G163" i="4"/>
  <c r="H57" i="4"/>
  <c r="H156" i="4" s="1"/>
  <c r="D14" i="2"/>
  <c r="D20" i="2" s="1"/>
  <c r="C20" i="2"/>
  <c r="F158" i="4"/>
  <c r="F162" i="4" s="1"/>
  <c r="H79" i="3"/>
  <c r="H158" i="4" s="1"/>
  <c r="H162" i="4" s="1"/>
  <c r="H154" i="4"/>
  <c r="E156" i="4"/>
  <c r="E164" i="4" s="1"/>
  <c r="G164" i="4"/>
  <c r="E163" i="4"/>
  <c r="F156" i="4"/>
  <c r="B20" i="2"/>
  <c r="D10" i="2"/>
  <c r="F80" i="3"/>
  <c r="F159" i="4" l="1"/>
  <c r="F163" i="4" s="1"/>
  <c r="F81" i="3"/>
  <c r="F160" i="4" s="1"/>
  <c r="F164" i="4" s="1"/>
  <c r="H80" i="3"/>
  <c r="H159" i="4" l="1"/>
  <c r="H163" i="4" s="1"/>
  <c r="H81" i="3"/>
  <c r="H160" i="4" s="1"/>
  <c r="H164" i="4" s="1"/>
</calcChain>
</file>

<file path=xl/sharedStrings.xml><?xml version="1.0" encoding="utf-8"?>
<sst xmlns="http://schemas.openxmlformats.org/spreadsheetml/2006/main" count="413" uniqueCount="136">
  <si>
    <t>세  입 : 725,658,691원</t>
    <phoneticPr fontId="5" type="noConversion"/>
  </si>
  <si>
    <t>세  출 : 694,742,084원</t>
    <phoneticPr fontId="5" type="noConversion"/>
  </si>
  <si>
    <t>이월금 :  30,916,607원</t>
    <phoneticPr fontId="5" type="noConversion"/>
  </si>
  <si>
    <t>사회복지법인 감리회 태화복지재단</t>
    <phoneticPr fontId="5" type="noConversion"/>
  </si>
  <si>
    <t>태화해뜨는샘(태화기독교사회복지관)</t>
    <phoneticPr fontId="5" type="noConversion"/>
  </si>
  <si>
    <t>세입</t>
    <phoneticPr fontId="5" type="noConversion"/>
  </si>
  <si>
    <t>(단위:원)</t>
    <phoneticPr fontId="4" type="noConversion"/>
  </si>
  <si>
    <t>과목</t>
    <phoneticPr fontId="5" type="noConversion"/>
  </si>
  <si>
    <t>2019년 예산액</t>
    <phoneticPr fontId="5" type="noConversion"/>
  </si>
  <si>
    <t>2019년 결산액</t>
    <phoneticPr fontId="5" type="noConversion"/>
  </si>
  <si>
    <t>증감</t>
    <phoneticPr fontId="5" type="noConversion"/>
  </si>
  <si>
    <t>비고</t>
    <phoneticPr fontId="5" type="noConversion"/>
  </si>
  <si>
    <t>보조금수입</t>
    <phoneticPr fontId="5" type="noConversion"/>
  </si>
  <si>
    <t>인건비 보조금수입 감소로 보조금수입 감소</t>
    <phoneticPr fontId="4" type="noConversion"/>
  </si>
  <si>
    <t>사업수입</t>
    <phoneticPr fontId="5" type="noConversion"/>
  </si>
  <si>
    <t>일자리창출사업수입 증가로 사업수입 증가</t>
    <phoneticPr fontId="4" type="noConversion"/>
  </si>
  <si>
    <t>후원금수입</t>
    <phoneticPr fontId="5" type="noConversion"/>
  </si>
  <si>
    <t>지정후원금수입 증가로 후원금수입 증가</t>
    <phoneticPr fontId="4" type="noConversion"/>
  </si>
  <si>
    <t>전입금</t>
    <phoneticPr fontId="5" type="noConversion"/>
  </si>
  <si>
    <t>잡수입</t>
    <phoneticPr fontId="5" type="noConversion"/>
  </si>
  <si>
    <t>잡수입 감소</t>
    <phoneticPr fontId="4" type="noConversion"/>
  </si>
  <si>
    <t>이월금</t>
    <phoneticPr fontId="5" type="noConversion"/>
  </si>
  <si>
    <t>합계</t>
    <phoneticPr fontId="5" type="noConversion"/>
  </si>
  <si>
    <t>세출</t>
    <phoneticPr fontId="5" type="noConversion"/>
  </si>
  <si>
    <t>사무비</t>
    <phoneticPr fontId="4" type="noConversion"/>
  </si>
  <si>
    <t>인건비 및 공공요금 감소로 사무비 감소</t>
    <phoneticPr fontId="4" type="noConversion"/>
  </si>
  <si>
    <t>사업비</t>
    <phoneticPr fontId="5" type="noConversion"/>
  </si>
  <si>
    <t>동아리활동사업 및 일자리창출사업비 감소로 사업비 감소</t>
    <phoneticPr fontId="4" type="noConversion"/>
  </si>
  <si>
    <t>재산조성비</t>
    <phoneticPr fontId="5" type="noConversion"/>
  </si>
  <si>
    <t>자산취득비 감소로 재산조성비 감소</t>
    <phoneticPr fontId="4" type="noConversion"/>
  </si>
  <si>
    <t>잡지출</t>
    <phoneticPr fontId="5" type="noConversion"/>
  </si>
  <si>
    <t>예비비및기타</t>
    <phoneticPr fontId="5" type="noConversion"/>
  </si>
  <si>
    <t>예비비 감소</t>
    <phoneticPr fontId="4" type="noConversion"/>
  </si>
  <si>
    <t>차기이월금</t>
    <phoneticPr fontId="5" type="noConversion"/>
  </si>
  <si>
    <t xml:space="preserve">보조금 : 536,577원 , 자부담 : 22,535,787원, 
후원금 : 7,844,243원 </t>
    <phoneticPr fontId="4" type="noConversion"/>
  </si>
  <si>
    <t>(단위:원)</t>
    <phoneticPr fontId="5" type="noConversion"/>
  </si>
  <si>
    <t>구분</t>
    <phoneticPr fontId="5" type="noConversion"/>
  </si>
  <si>
    <t>정부보조금</t>
    <phoneticPr fontId="5" type="noConversion"/>
  </si>
  <si>
    <t>자부담금</t>
    <phoneticPr fontId="5" type="noConversion"/>
  </si>
  <si>
    <t>후원금</t>
    <phoneticPr fontId="5" type="noConversion"/>
  </si>
  <si>
    <t>계</t>
    <phoneticPr fontId="5" type="noConversion"/>
  </si>
  <si>
    <t>관</t>
    <phoneticPr fontId="5" type="noConversion"/>
  </si>
  <si>
    <t>항</t>
    <phoneticPr fontId="5" type="noConversion"/>
  </si>
  <si>
    <t>목</t>
    <phoneticPr fontId="5" type="noConversion"/>
  </si>
  <si>
    <t>보조금수입</t>
    <phoneticPr fontId="5" type="noConversion"/>
  </si>
  <si>
    <t>시도보조금</t>
    <phoneticPr fontId="5" type="noConversion"/>
  </si>
  <si>
    <t>예산</t>
    <phoneticPr fontId="5" type="noConversion"/>
  </si>
  <si>
    <t>결산</t>
    <phoneticPr fontId="5" type="noConversion"/>
  </si>
  <si>
    <t>증감</t>
    <phoneticPr fontId="5" type="noConversion"/>
  </si>
  <si>
    <t>기타보조금</t>
    <phoneticPr fontId="5" type="noConversion"/>
  </si>
  <si>
    <t>예산</t>
    <phoneticPr fontId="5" type="noConversion"/>
  </si>
  <si>
    <t>이용비용수입</t>
    <phoneticPr fontId="5" type="noConversion"/>
  </si>
  <si>
    <t>실습사업수입</t>
    <phoneticPr fontId="5" type="noConversion"/>
  </si>
  <si>
    <t>일자리창출</t>
    <phoneticPr fontId="5" type="noConversion"/>
  </si>
  <si>
    <t>사업수입</t>
    <phoneticPr fontId="4" type="noConversion"/>
  </si>
  <si>
    <t>지정후원금</t>
    <phoneticPr fontId="5" type="noConversion"/>
  </si>
  <si>
    <t>비지정후원금</t>
    <phoneticPr fontId="5" type="noConversion"/>
  </si>
  <si>
    <t>결산</t>
    <phoneticPr fontId="5" type="noConversion"/>
  </si>
  <si>
    <t>법인전입금</t>
    <phoneticPr fontId="5" type="noConversion"/>
  </si>
  <si>
    <t>잡수입</t>
    <phoneticPr fontId="4" type="noConversion"/>
  </si>
  <si>
    <t>기타예금</t>
    <phoneticPr fontId="5" type="noConversion"/>
  </si>
  <si>
    <t>이자수입</t>
    <phoneticPr fontId="4" type="noConversion"/>
  </si>
  <si>
    <t>기타잡수입</t>
    <phoneticPr fontId="5" type="noConversion"/>
  </si>
  <si>
    <t>전년도이월금</t>
    <phoneticPr fontId="5" type="noConversion"/>
  </si>
  <si>
    <t>(후원금)</t>
    <phoneticPr fontId="5" type="noConversion"/>
  </si>
  <si>
    <t>일자리창출이월</t>
    <phoneticPr fontId="5" type="noConversion"/>
  </si>
  <si>
    <t>총계</t>
    <phoneticPr fontId="5" type="noConversion"/>
  </si>
  <si>
    <t>세출</t>
    <phoneticPr fontId="5" type="noConversion"/>
  </si>
  <si>
    <t>(단위:원)</t>
    <phoneticPr fontId="5" type="noConversion"/>
  </si>
  <si>
    <t>과목</t>
    <phoneticPr fontId="5" type="noConversion"/>
  </si>
  <si>
    <t>목</t>
    <phoneticPr fontId="5" type="noConversion"/>
  </si>
  <si>
    <t>사무비</t>
    <phoneticPr fontId="5" type="noConversion"/>
  </si>
  <si>
    <t>인건비</t>
    <phoneticPr fontId="5" type="noConversion"/>
  </si>
  <si>
    <t>급여</t>
    <phoneticPr fontId="5" type="noConversion"/>
  </si>
  <si>
    <t>제수당</t>
    <phoneticPr fontId="5" type="noConversion"/>
  </si>
  <si>
    <t>퇴직금 및</t>
    <phoneticPr fontId="5" type="noConversion"/>
  </si>
  <si>
    <t>퇴직적립금</t>
    <phoneticPr fontId="4" type="noConversion"/>
  </si>
  <si>
    <t>사회보험부담금</t>
    <phoneticPr fontId="5" type="noConversion"/>
  </si>
  <si>
    <t>기타후생경비</t>
    <phoneticPr fontId="5" type="noConversion"/>
  </si>
  <si>
    <t>결산</t>
    <phoneticPr fontId="5" type="noConversion"/>
  </si>
  <si>
    <t>업무추진비</t>
    <phoneticPr fontId="5" type="noConversion"/>
  </si>
  <si>
    <t>기관운영비</t>
    <phoneticPr fontId="5" type="noConversion"/>
  </si>
  <si>
    <t>회의비</t>
    <phoneticPr fontId="5" type="noConversion"/>
  </si>
  <si>
    <t>운영비</t>
    <phoneticPr fontId="5" type="noConversion"/>
  </si>
  <si>
    <t>여비</t>
    <phoneticPr fontId="5" type="noConversion"/>
  </si>
  <si>
    <t>수용비및수수료</t>
    <phoneticPr fontId="5" type="noConversion"/>
  </si>
  <si>
    <t>공공요금</t>
    <phoneticPr fontId="5" type="noConversion"/>
  </si>
  <si>
    <t>제세공과금</t>
    <phoneticPr fontId="5" type="noConversion"/>
  </si>
  <si>
    <t>차량비</t>
    <phoneticPr fontId="5" type="noConversion"/>
  </si>
  <si>
    <t>기타운영비</t>
    <phoneticPr fontId="5" type="noConversion"/>
  </si>
  <si>
    <t>사업비</t>
    <phoneticPr fontId="4" type="noConversion"/>
  </si>
  <si>
    <t>복지사업비</t>
    <phoneticPr fontId="4" type="noConversion"/>
  </si>
  <si>
    <t>출판홍보사업비</t>
    <phoneticPr fontId="5" type="noConversion"/>
  </si>
  <si>
    <t>행사사업비</t>
    <phoneticPr fontId="5" type="noConversion"/>
  </si>
  <si>
    <t>자립생활회원</t>
    <phoneticPr fontId="5" type="noConversion"/>
  </si>
  <si>
    <t>지원사업비</t>
    <phoneticPr fontId="4" type="noConversion"/>
  </si>
  <si>
    <t>가족지원사업비</t>
    <phoneticPr fontId="5" type="noConversion"/>
  </si>
  <si>
    <t>자원봉사자운영</t>
    <phoneticPr fontId="5" type="noConversion"/>
  </si>
  <si>
    <t>집단활동사업비</t>
    <phoneticPr fontId="5" type="noConversion"/>
  </si>
  <si>
    <t>취업프로그램</t>
    <phoneticPr fontId="5" type="noConversion"/>
  </si>
  <si>
    <t>동아리활동</t>
    <phoneticPr fontId="5" type="noConversion"/>
  </si>
  <si>
    <t>교육지원사업비</t>
    <phoneticPr fontId="5" type="noConversion"/>
  </si>
  <si>
    <t>예산</t>
    <phoneticPr fontId="5" type="noConversion"/>
  </si>
  <si>
    <t>사업비</t>
    <phoneticPr fontId="4" type="noConversion"/>
  </si>
  <si>
    <t>사회적협동조합</t>
    <phoneticPr fontId="5" type="noConversion"/>
  </si>
  <si>
    <t>증감</t>
    <phoneticPr fontId="5" type="noConversion"/>
  </si>
  <si>
    <t>연구사업비</t>
    <phoneticPr fontId="5" type="noConversion"/>
  </si>
  <si>
    <t>증감</t>
    <phoneticPr fontId="5" type="noConversion"/>
  </si>
  <si>
    <t>지정후원사업비</t>
    <phoneticPr fontId="4" type="noConversion"/>
  </si>
  <si>
    <t>지정후원사업비</t>
    <phoneticPr fontId="5" type="noConversion"/>
  </si>
  <si>
    <t>합계</t>
    <phoneticPr fontId="5" type="noConversion"/>
  </si>
  <si>
    <t>증감</t>
    <phoneticPr fontId="5" type="noConversion"/>
  </si>
  <si>
    <t>비지정후원</t>
    <phoneticPr fontId="4" type="noConversion"/>
  </si>
  <si>
    <t>비지정후원</t>
    <phoneticPr fontId="5" type="noConversion"/>
  </si>
  <si>
    <t>사업비</t>
    <phoneticPr fontId="4" type="noConversion"/>
  </si>
  <si>
    <t>증감</t>
    <phoneticPr fontId="5" type="noConversion"/>
  </si>
  <si>
    <t>예산</t>
    <phoneticPr fontId="5" type="noConversion"/>
  </si>
  <si>
    <t>재산조성비</t>
    <phoneticPr fontId="4" type="noConversion"/>
  </si>
  <si>
    <t>시설비</t>
    <phoneticPr fontId="4" type="noConversion"/>
  </si>
  <si>
    <t>자산취득비</t>
    <phoneticPr fontId="5" type="noConversion"/>
  </si>
  <si>
    <t>시설장비유지비</t>
    <phoneticPr fontId="5" type="noConversion"/>
  </si>
  <si>
    <t>예산</t>
    <phoneticPr fontId="5" type="noConversion"/>
  </si>
  <si>
    <t>잡지출</t>
    <phoneticPr fontId="5" type="noConversion"/>
  </si>
  <si>
    <t>예산</t>
    <phoneticPr fontId="5" type="noConversion"/>
  </si>
  <si>
    <t>결산</t>
    <phoneticPr fontId="5" type="noConversion"/>
  </si>
  <si>
    <t>합계</t>
    <phoneticPr fontId="5" type="noConversion"/>
  </si>
  <si>
    <t>결산</t>
    <phoneticPr fontId="5" type="noConversion"/>
  </si>
  <si>
    <t>예비비및기타</t>
    <phoneticPr fontId="5" type="noConversion"/>
  </si>
  <si>
    <t>예비비</t>
    <phoneticPr fontId="5" type="noConversion"/>
  </si>
  <si>
    <t>반환금</t>
    <phoneticPr fontId="5" type="noConversion"/>
  </si>
  <si>
    <t>증감</t>
    <phoneticPr fontId="5" type="noConversion"/>
  </si>
  <si>
    <t>차기이월금</t>
    <phoneticPr fontId="5" type="noConversion"/>
  </si>
  <si>
    <t>합계</t>
    <phoneticPr fontId="5" type="noConversion"/>
  </si>
  <si>
    <t>총계</t>
    <phoneticPr fontId="5" type="noConversion"/>
  </si>
  <si>
    <t>2019년도 결산서</t>
    <phoneticPr fontId="5" type="noConversion"/>
  </si>
  <si>
    <t>2019년도 태화해뜨는샘 결산서 개요(태화기독교사회복지관)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</si>
</sst>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;&quot;▲&quot;#,##0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4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20"/>
      <name val="굴림체"/>
      <family val="3"/>
      <charset val="129"/>
    </font>
    <font>
      <b/>
      <sz val="12"/>
      <name val="굴림체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color theme="0"/>
      <name val="굴림체"/>
      <family val="3"/>
      <charset val="129"/>
    </font>
    <font>
      <sz val="10"/>
      <color rgb="FFFF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3" fillId="0" borderId="0" xfId="2" applyFont="1" applyAlignment="1">
      <alignment horizontal="center" vertical="center"/>
    </xf>
    <xf numFmtId="0" fontId="2" fillId="0" borderId="0" xfId="2">
      <alignment vertical="center"/>
    </xf>
    <xf numFmtId="0" fontId="6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8" fillId="0" borderId="0" xfId="2" applyFont="1">
      <alignment vertical="center"/>
    </xf>
    <xf numFmtId="41" fontId="8" fillId="0" borderId="0" xfId="3" applyFont="1" applyAlignment="1">
      <alignment vertical="center"/>
    </xf>
    <xf numFmtId="41" fontId="8" fillId="0" borderId="0" xfId="3" applyFont="1" applyAlignment="1">
      <alignment horizontal="right" vertical="center"/>
    </xf>
    <xf numFmtId="41" fontId="8" fillId="0" borderId="1" xfId="3" applyFont="1" applyBorder="1" applyAlignment="1">
      <alignment horizontal="center" vertical="center"/>
    </xf>
    <xf numFmtId="41" fontId="8" fillId="0" borderId="1" xfId="2" applyNumberFormat="1" applyFont="1" applyBorder="1" applyAlignment="1">
      <alignment horizontal="center" vertical="center"/>
    </xf>
    <xf numFmtId="176" fontId="8" fillId="0" borderId="1" xfId="3" applyNumberFormat="1" applyFont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8" fillId="0" borderId="1" xfId="3" applyNumberFormat="1" applyFont="1" applyBorder="1" applyAlignment="1">
      <alignment vertical="center" wrapText="1"/>
    </xf>
    <xf numFmtId="0" fontId="8" fillId="0" borderId="1" xfId="3" applyNumberFormat="1" applyFont="1" applyBorder="1" applyAlignment="1">
      <alignment vertical="center"/>
    </xf>
    <xf numFmtId="41" fontId="8" fillId="0" borderId="0" xfId="3" applyFont="1" applyBorder="1" applyAlignment="1">
      <alignment horizontal="center" vertical="center"/>
    </xf>
    <xf numFmtId="176" fontId="8" fillId="0" borderId="0" xfId="3" applyNumberFormat="1" applyFont="1" applyBorder="1" applyAlignment="1">
      <alignment vertical="center"/>
    </xf>
    <xf numFmtId="0" fontId="8" fillId="0" borderId="0" xfId="3" applyNumberFormat="1" applyFont="1" applyBorder="1" applyAlignment="1">
      <alignment vertical="center"/>
    </xf>
    <xf numFmtId="176" fontId="8" fillId="0" borderId="0" xfId="3" applyNumberFormat="1" applyFont="1" applyAlignment="1">
      <alignment vertical="center"/>
    </xf>
    <xf numFmtId="176" fontId="8" fillId="0" borderId="1" xfId="3" applyNumberFormat="1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176" fontId="9" fillId="0" borderId="1" xfId="3" applyNumberFormat="1" applyFont="1" applyBorder="1" applyAlignment="1">
      <alignment vertical="center"/>
    </xf>
    <xf numFmtId="0" fontId="10" fillId="0" borderId="0" xfId="2" applyFont="1">
      <alignment vertical="center"/>
    </xf>
    <xf numFmtId="176" fontId="10" fillId="0" borderId="0" xfId="2" applyNumberFormat="1" applyFont="1">
      <alignment vertical="center"/>
    </xf>
    <xf numFmtId="41" fontId="8" fillId="0" borderId="0" xfId="3" applyFont="1">
      <alignment vertical="center"/>
    </xf>
    <xf numFmtId="41" fontId="8" fillId="0" borderId="0" xfId="2" applyNumberFormat="1" applyFont="1">
      <alignment vertical="center"/>
    </xf>
    <xf numFmtId="0" fontId="8" fillId="2" borderId="0" xfId="3" applyNumberFormat="1" applyFont="1" applyFill="1" applyAlignment="1">
      <alignment vertical="center"/>
    </xf>
    <xf numFmtId="41" fontId="8" fillId="2" borderId="0" xfId="3" applyFont="1" applyFill="1" applyAlignment="1">
      <alignment vertical="center"/>
    </xf>
    <xf numFmtId="41" fontId="8" fillId="0" borderId="0" xfId="3" applyFont="1" applyFill="1" applyAlignment="1">
      <alignment vertical="center"/>
    </xf>
    <xf numFmtId="0" fontId="8" fillId="0" borderId="0" xfId="3" applyNumberFormat="1" applyFont="1" applyFill="1" applyAlignment="1">
      <alignment horizontal="right" vertical="center"/>
    </xf>
    <xf numFmtId="0" fontId="8" fillId="2" borderId="0" xfId="2" applyFont="1" applyFill="1">
      <alignment vertical="center"/>
    </xf>
    <xf numFmtId="41" fontId="8" fillId="0" borderId="2" xfId="3" applyFont="1" applyBorder="1" applyAlignment="1">
      <alignment vertical="center"/>
    </xf>
    <xf numFmtId="41" fontId="8" fillId="0" borderId="3" xfId="3" applyFont="1" applyBorder="1" applyAlignment="1">
      <alignment horizontal="center" vertical="center"/>
    </xf>
    <xf numFmtId="41" fontId="8" fillId="0" borderId="4" xfId="3" applyFont="1" applyBorder="1" applyAlignment="1">
      <alignment vertical="center"/>
    </xf>
    <xf numFmtId="0" fontId="8" fillId="0" borderId="1" xfId="3" applyNumberFormat="1" applyFont="1" applyBorder="1" applyAlignment="1">
      <alignment horizontal="center" vertical="center"/>
    </xf>
    <xf numFmtId="0" fontId="8" fillId="2" borderId="5" xfId="3" quotePrefix="1" applyNumberFormat="1" applyFont="1" applyFill="1" applyBorder="1" applyAlignment="1">
      <alignment horizontal="center" vertical="center"/>
    </xf>
    <xf numFmtId="0" fontId="8" fillId="2" borderId="6" xfId="3" quotePrefix="1" applyNumberFormat="1" applyFont="1" applyFill="1" applyBorder="1" applyAlignment="1">
      <alignment horizontal="center" vertical="center"/>
    </xf>
    <xf numFmtId="41" fontId="8" fillId="2" borderId="1" xfId="3" applyFont="1" applyFill="1" applyBorder="1" applyAlignment="1">
      <alignment vertical="center"/>
    </xf>
    <xf numFmtId="176" fontId="8" fillId="2" borderId="1" xfId="3" applyNumberFormat="1" applyFont="1" applyFill="1" applyBorder="1" applyAlignment="1">
      <alignment horizontal="right" vertical="center"/>
    </xf>
    <xf numFmtId="176" fontId="8" fillId="2" borderId="1" xfId="3" applyNumberFormat="1" applyFont="1" applyFill="1" applyBorder="1" applyAlignment="1">
      <alignment vertical="center"/>
    </xf>
    <xf numFmtId="176" fontId="8" fillId="0" borderId="1" xfId="3" applyNumberFormat="1" applyFont="1" applyFill="1" applyBorder="1" applyAlignment="1">
      <alignment horizontal="right" vertical="center"/>
    </xf>
    <xf numFmtId="176" fontId="8" fillId="0" borderId="1" xfId="3" applyNumberFormat="1" applyFont="1" applyFill="1" applyBorder="1" applyAlignment="1">
      <alignment vertical="center"/>
    </xf>
    <xf numFmtId="0" fontId="8" fillId="2" borderId="7" xfId="3" applyNumberFormat="1" applyFont="1" applyFill="1" applyBorder="1" applyAlignment="1">
      <alignment horizontal="center" vertical="center"/>
    </xf>
    <xf numFmtId="0" fontId="8" fillId="2" borderId="8" xfId="3" applyNumberFormat="1" applyFont="1" applyFill="1" applyBorder="1" applyAlignment="1">
      <alignment horizontal="center" vertical="center"/>
    </xf>
    <xf numFmtId="0" fontId="8" fillId="2" borderId="7" xfId="3" quotePrefix="1" applyNumberFormat="1" applyFont="1" applyFill="1" applyBorder="1" applyAlignment="1">
      <alignment horizontal="center" vertical="center"/>
    </xf>
    <xf numFmtId="0" fontId="8" fillId="2" borderId="9" xfId="3" applyNumberFormat="1" applyFont="1" applyFill="1" applyBorder="1" applyAlignment="1">
      <alignment horizontal="center" vertical="center"/>
    </xf>
    <xf numFmtId="0" fontId="8" fillId="0" borderId="8" xfId="3" applyNumberFormat="1" applyFont="1" applyBorder="1" applyAlignment="1">
      <alignment horizontal="center" vertical="center"/>
    </xf>
    <xf numFmtId="0" fontId="8" fillId="0" borderId="6" xfId="2" applyNumberFormat="1" applyFont="1" applyBorder="1" applyAlignment="1">
      <alignment horizontal="center" vertical="center"/>
    </xf>
    <xf numFmtId="0" fontId="8" fillId="0" borderId="9" xfId="3" applyNumberFormat="1" applyFont="1" applyBorder="1" applyAlignment="1">
      <alignment horizontal="center" vertical="center"/>
    </xf>
    <xf numFmtId="0" fontId="8" fillId="2" borderId="7" xfId="3" applyNumberFormat="1" applyFont="1" applyFill="1" applyBorder="1" applyAlignment="1">
      <alignment vertical="center"/>
    </xf>
    <xf numFmtId="0" fontId="8" fillId="2" borderId="8" xfId="3" quotePrefix="1" applyNumberFormat="1" applyFont="1" applyFill="1" applyBorder="1" applyAlignment="1">
      <alignment horizontal="center" vertical="center"/>
    </xf>
    <xf numFmtId="0" fontId="8" fillId="0" borderId="8" xfId="3" applyNumberFormat="1" applyFont="1" applyBorder="1" applyAlignment="1">
      <alignment vertical="center"/>
    </xf>
    <xf numFmtId="0" fontId="8" fillId="0" borderId="6" xfId="2" applyNumberFormat="1" applyFont="1" applyBorder="1" applyAlignment="1">
      <alignment vertical="center"/>
    </xf>
    <xf numFmtId="0" fontId="8" fillId="0" borderId="9" xfId="3" applyNumberFormat="1" applyFont="1" applyBorder="1" applyAlignment="1">
      <alignment vertical="center"/>
    </xf>
    <xf numFmtId="41" fontId="8" fillId="2" borderId="13" xfId="3" applyFont="1" applyFill="1" applyBorder="1" applyAlignment="1">
      <alignment vertical="center"/>
    </xf>
    <xf numFmtId="176" fontId="8" fillId="2" borderId="13" xfId="3" applyNumberFormat="1" applyFont="1" applyFill="1" applyBorder="1" applyAlignment="1">
      <alignment horizontal="right" vertical="center"/>
    </xf>
    <xf numFmtId="0" fontId="8" fillId="2" borderId="13" xfId="3" applyNumberFormat="1" applyFont="1" applyFill="1" applyBorder="1" applyAlignment="1">
      <alignment vertical="center"/>
    </xf>
    <xf numFmtId="0" fontId="8" fillId="2" borderId="8" xfId="3" applyNumberFormat="1" applyFont="1" applyFill="1" applyBorder="1" applyAlignment="1">
      <alignment vertical="center"/>
    </xf>
    <xf numFmtId="0" fontId="8" fillId="2" borderId="9" xfId="3" applyNumberFormat="1" applyFont="1" applyFill="1" applyBorder="1" applyAlignment="1">
      <alignment vertical="center"/>
    </xf>
    <xf numFmtId="176" fontId="8" fillId="0" borderId="13" xfId="3" applyNumberFormat="1" applyFont="1" applyFill="1" applyBorder="1" applyAlignment="1">
      <alignment vertical="center"/>
    </xf>
    <xf numFmtId="0" fontId="9" fillId="2" borderId="8" xfId="3" quotePrefix="1" applyNumberFormat="1" applyFont="1" applyFill="1" applyBorder="1" applyAlignment="1">
      <alignment horizontal="center" vertical="center"/>
    </xf>
    <xf numFmtId="0" fontId="9" fillId="2" borderId="8" xfId="3" applyNumberFormat="1" applyFont="1" applyFill="1" applyBorder="1" applyAlignment="1">
      <alignment horizontal="center" vertical="center"/>
    </xf>
    <xf numFmtId="0" fontId="11" fillId="2" borderId="13" xfId="2" applyNumberFormat="1" applyFont="1" applyFill="1" applyBorder="1" applyAlignment="1">
      <alignment horizontal="center" vertical="center"/>
    </xf>
    <xf numFmtId="0" fontId="8" fillId="2" borderId="13" xfId="3" applyNumberFormat="1" applyFont="1" applyFill="1" applyBorder="1" applyAlignment="1">
      <alignment horizontal="left" vertical="center"/>
    </xf>
    <xf numFmtId="0" fontId="8" fillId="2" borderId="9" xfId="2" applyNumberFormat="1" applyFont="1" applyFill="1" applyBorder="1" applyAlignment="1">
      <alignment horizontal="left" vertical="center"/>
    </xf>
    <xf numFmtId="0" fontId="8" fillId="0" borderId="8" xfId="2" applyNumberFormat="1" applyFont="1" applyBorder="1" applyAlignment="1">
      <alignment vertical="center"/>
    </xf>
    <xf numFmtId="0" fontId="9" fillId="2" borderId="6" xfId="3" quotePrefix="1" applyNumberFormat="1" applyFont="1" applyFill="1" applyBorder="1" applyAlignment="1">
      <alignment horizontal="center" vertical="center"/>
    </xf>
    <xf numFmtId="0" fontId="11" fillId="2" borderId="9" xfId="3" applyNumberFormat="1" applyFont="1" applyFill="1" applyBorder="1" applyAlignment="1">
      <alignment horizontal="center" vertical="center"/>
    </xf>
    <xf numFmtId="41" fontId="8" fillId="2" borderId="0" xfId="1" applyFont="1" applyFill="1">
      <alignment vertical="center"/>
    </xf>
    <xf numFmtId="41" fontId="8" fillId="0" borderId="10" xfId="3" applyFont="1" applyBorder="1" applyAlignment="1">
      <alignment vertical="center" shrinkToFit="1"/>
    </xf>
    <xf numFmtId="41" fontId="8" fillId="0" borderId="14" xfId="3" applyFont="1" applyBorder="1" applyAlignment="1">
      <alignment vertical="center" shrinkToFit="1"/>
    </xf>
    <xf numFmtId="41" fontId="8" fillId="0" borderId="6" xfId="3" applyFont="1" applyBorder="1" applyAlignment="1">
      <alignment vertical="center" shrinkToFit="1"/>
    </xf>
    <xf numFmtId="41" fontId="8" fillId="0" borderId="11" xfId="3" applyFont="1" applyBorder="1" applyAlignment="1">
      <alignment vertical="center" shrinkToFit="1"/>
    </xf>
    <xf numFmtId="41" fontId="8" fillId="0" borderId="0" xfId="3" applyFont="1" applyBorder="1" applyAlignment="1">
      <alignment horizontal="center" vertical="center" shrinkToFit="1"/>
    </xf>
    <xf numFmtId="41" fontId="8" fillId="0" borderId="8" xfId="3" applyFont="1" applyBorder="1" applyAlignment="1">
      <alignment vertical="center" shrinkToFit="1"/>
    </xf>
    <xf numFmtId="176" fontId="8" fillId="2" borderId="0" xfId="2" applyNumberFormat="1" applyFont="1" applyFill="1">
      <alignment vertical="center"/>
    </xf>
    <xf numFmtId="41" fontId="8" fillId="0" borderId="12" xfId="3" applyFont="1" applyBorder="1" applyAlignment="1">
      <alignment vertical="center" shrinkToFit="1"/>
    </xf>
    <xf numFmtId="41" fontId="8" fillId="0" borderId="15" xfId="3" applyFont="1" applyBorder="1" applyAlignment="1">
      <alignment vertical="center" shrinkToFit="1"/>
    </xf>
    <xf numFmtId="41" fontId="8" fillId="0" borderId="9" xfId="3" applyFont="1" applyBorder="1" applyAlignment="1">
      <alignment vertical="center" shrinkToFit="1"/>
    </xf>
    <xf numFmtId="0" fontId="8" fillId="0" borderId="0" xfId="2" applyFont="1" applyFill="1">
      <alignment vertical="center"/>
    </xf>
    <xf numFmtId="0" fontId="8" fillId="2" borderId="12" xfId="2" applyFont="1" applyFill="1" applyBorder="1">
      <alignment vertical="center"/>
    </xf>
    <xf numFmtId="0" fontId="8" fillId="2" borderId="15" xfId="2" applyFont="1" applyFill="1" applyBorder="1">
      <alignment vertical="center"/>
    </xf>
    <xf numFmtId="0" fontId="8" fillId="2" borderId="9" xfId="2" applyFont="1" applyFill="1" applyBorder="1">
      <alignment vertical="center"/>
    </xf>
    <xf numFmtId="0" fontId="8" fillId="2" borderId="0" xfId="3" applyNumberFormat="1" applyFont="1" applyFill="1" applyAlignment="1">
      <alignment horizontal="center" vertical="center"/>
    </xf>
    <xf numFmtId="0" fontId="8" fillId="2" borderId="0" xfId="3" applyNumberFormat="1" applyFont="1" applyFill="1">
      <alignment vertical="center"/>
    </xf>
    <xf numFmtId="0" fontId="8" fillId="0" borderId="2" xfId="3" applyNumberFormat="1" applyFont="1" applyBorder="1" applyAlignment="1">
      <alignment vertical="center"/>
    </xf>
    <xf numFmtId="0" fontId="8" fillId="0" borderId="3" xfId="3" applyNumberFormat="1" applyFont="1" applyBorder="1" applyAlignment="1">
      <alignment horizontal="center" vertical="center"/>
    </xf>
    <xf numFmtId="0" fontId="8" fillId="0" borderId="4" xfId="3" applyNumberFormat="1" applyFont="1" applyBorder="1" applyAlignment="1">
      <alignment vertical="center"/>
    </xf>
    <xf numFmtId="41" fontId="8" fillId="2" borderId="0" xfId="3" applyFont="1" applyFill="1">
      <alignment vertical="center"/>
    </xf>
    <xf numFmtId="41" fontId="8" fillId="2" borderId="1" xfId="3" applyFont="1" applyFill="1" applyBorder="1" applyAlignment="1">
      <alignment horizontal="center" vertical="center"/>
    </xf>
    <xf numFmtId="0" fontId="8" fillId="2" borderId="13" xfId="3" applyNumberFormat="1" applyFont="1" applyFill="1" applyBorder="1" applyAlignment="1">
      <alignment horizontal="center" vertical="center"/>
    </xf>
    <xf numFmtId="41" fontId="8" fillId="2" borderId="13" xfId="3" applyFont="1" applyFill="1" applyBorder="1" applyAlignment="1">
      <alignment horizontal="center" vertical="center"/>
    </xf>
    <xf numFmtId="0" fontId="8" fillId="0" borderId="7" xfId="3" applyNumberFormat="1" applyFont="1" applyBorder="1" applyAlignment="1">
      <alignment vertical="center"/>
    </xf>
    <xf numFmtId="176" fontId="8" fillId="2" borderId="13" xfId="3" applyNumberFormat="1" applyFont="1" applyFill="1" applyBorder="1" applyAlignment="1">
      <alignment vertical="center"/>
    </xf>
    <xf numFmtId="176" fontId="8" fillId="0" borderId="13" xfId="3" applyNumberFormat="1" applyFont="1" applyFill="1" applyBorder="1" applyAlignment="1">
      <alignment horizontal="right" vertical="center"/>
    </xf>
    <xf numFmtId="0" fontId="8" fillId="0" borderId="13" xfId="3" applyNumberFormat="1" applyFont="1" applyBorder="1" applyAlignment="1">
      <alignment vertical="center"/>
    </xf>
    <xf numFmtId="0" fontId="8" fillId="0" borderId="8" xfId="2" applyNumberFormat="1" applyFont="1" applyBorder="1" applyAlignment="1">
      <alignment horizontal="center" vertical="center"/>
    </xf>
    <xf numFmtId="0" fontId="8" fillId="0" borderId="10" xfId="3" applyNumberFormat="1" applyFont="1" applyBorder="1" applyAlignment="1">
      <alignment vertical="center"/>
    </xf>
    <xf numFmtId="0" fontId="8" fillId="0" borderId="14" xfId="3" applyNumberFormat="1" applyFont="1" applyBorder="1" applyAlignment="1">
      <alignment vertical="center"/>
    </xf>
    <xf numFmtId="0" fontId="8" fillId="0" borderId="6" xfId="3" applyNumberFormat="1" applyFont="1" applyBorder="1" applyAlignment="1">
      <alignment vertical="center"/>
    </xf>
    <xf numFmtId="0" fontId="8" fillId="0" borderId="11" xfId="3" applyNumberFormat="1" applyFont="1" applyBorder="1" applyAlignment="1">
      <alignment vertical="center"/>
    </xf>
    <xf numFmtId="0" fontId="8" fillId="0" borderId="0" xfId="3" applyNumberFormat="1" applyFont="1" applyBorder="1" applyAlignment="1">
      <alignment horizontal="center" vertical="center"/>
    </xf>
    <xf numFmtId="0" fontId="8" fillId="0" borderId="12" xfId="3" applyNumberFormat="1" applyFont="1" applyBorder="1" applyAlignment="1">
      <alignment vertical="center"/>
    </xf>
    <xf numFmtId="0" fontId="8" fillId="0" borderId="15" xfId="3" applyNumberFormat="1" applyFont="1" applyBorder="1" applyAlignment="1">
      <alignment vertical="center"/>
    </xf>
    <xf numFmtId="0" fontId="8" fillId="2" borderId="0" xfId="2" applyFont="1" applyFill="1" applyAlignment="1">
      <alignment horizontal="center" vertical="center"/>
    </xf>
    <xf numFmtId="41" fontId="8" fillId="0" borderId="0" xfId="2" applyNumberFormat="1" applyFont="1" applyFill="1">
      <alignment vertical="center"/>
    </xf>
    <xf numFmtId="41" fontId="6" fillId="0" borderId="0" xfId="3" applyFont="1" applyAlignment="1">
      <alignment horizontal="center" vertical="center"/>
    </xf>
    <xf numFmtId="0" fontId="8" fillId="0" borderId="11" xfId="3" applyNumberFormat="1" applyFont="1" applyBorder="1" applyAlignment="1">
      <alignment horizontal="center" vertical="center" shrinkToFit="1"/>
    </xf>
    <xf numFmtId="0" fontId="8" fillId="0" borderId="8" xfId="3" applyNumberFormat="1" applyFont="1" applyBorder="1" applyAlignment="1">
      <alignment horizontal="center" vertical="center" shrinkToFit="1"/>
    </xf>
    <xf numFmtId="0" fontId="8" fillId="0" borderId="12" xfId="3" applyNumberFormat="1" applyFont="1" applyBorder="1" applyAlignment="1">
      <alignment horizontal="center" vertical="center" shrinkToFit="1"/>
    </xf>
    <xf numFmtId="0" fontId="8" fillId="0" borderId="9" xfId="3" applyNumberFormat="1" applyFont="1" applyBorder="1" applyAlignment="1">
      <alignment horizontal="center" vertical="center" shrinkToFit="1"/>
    </xf>
    <xf numFmtId="0" fontId="8" fillId="0" borderId="10" xfId="3" applyNumberFormat="1" applyFont="1" applyBorder="1" applyAlignment="1">
      <alignment horizontal="center" vertical="center" shrinkToFit="1"/>
    </xf>
    <xf numFmtId="0" fontId="8" fillId="0" borderId="6" xfId="3" applyNumberFormat="1" applyFont="1" applyBorder="1" applyAlignment="1">
      <alignment horizontal="center" vertical="center" shrinkToFit="1"/>
    </xf>
    <xf numFmtId="41" fontId="8" fillId="3" borderId="1" xfId="3" applyFont="1" applyFill="1" applyBorder="1" applyAlignment="1">
      <alignment horizontal="center" vertical="center"/>
    </xf>
    <xf numFmtId="41" fontId="8" fillId="0" borderId="1" xfId="3" applyFont="1" applyFill="1" applyBorder="1" applyAlignment="1">
      <alignment horizontal="center" vertical="center"/>
    </xf>
    <xf numFmtId="0" fontId="8" fillId="0" borderId="0" xfId="3" applyNumberFormat="1" applyFont="1" applyBorder="1" applyAlignment="1">
      <alignment horizontal="center" vertical="center" shrinkToFit="1"/>
    </xf>
    <xf numFmtId="0" fontId="8" fillId="0" borderId="15" xfId="3" applyNumberFormat="1" applyFont="1" applyBorder="1" applyAlignment="1">
      <alignment horizontal="center" vertical="center" shrinkToFit="1"/>
    </xf>
  </cellXfs>
  <cellStyles count="4">
    <cellStyle name="쉼표 [0]" xfId="1" builtinId="6"/>
    <cellStyle name="쉼표 [0] 2" xfId="3"/>
    <cellStyle name="표준" xfId="0" builtinId="0"/>
    <cellStyle name="표준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5:A23"/>
  <sheetViews>
    <sheetView tabSelected="1" view="pageBreakPreview" zoomScaleNormal="100" zoomScaleSheetLayoutView="100" workbookViewId="0">
      <selection activeCell="A19" sqref="A19"/>
    </sheetView>
  </sheetViews>
  <sheetFormatPr defaultRowHeight="13.5" x14ac:dyDescent="0.3"/>
  <cols>
    <col min="1" max="1" width="115.625" style="2" customWidth="1"/>
    <col min="2" max="256" width="9" style="2"/>
    <col min="257" max="257" width="130.25" style="2" customWidth="1"/>
    <col min="258" max="512" width="9" style="2"/>
    <col min="513" max="513" width="130.25" style="2" customWidth="1"/>
    <col min="514" max="768" width="9" style="2"/>
    <col min="769" max="769" width="130.25" style="2" customWidth="1"/>
    <col min="770" max="1024" width="9" style="2"/>
    <col min="1025" max="1025" width="130.25" style="2" customWidth="1"/>
    <col min="1026" max="1280" width="9" style="2"/>
    <col min="1281" max="1281" width="130.25" style="2" customWidth="1"/>
    <col min="1282" max="1536" width="9" style="2"/>
    <col min="1537" max="1537" width="130.25" style="2" customWidth="1"/>
    <col min="1538" max="1792" width="9" style="2"/>
    <col min="1793" max="1793" width="130.25" style="2" customWidth="1"/>
    <col min="1794" max="2048" width="9" style="2"/>
    <col min="2049" max="2049" width="130.25" style="2" customWidth="1"/>
    <col min="2050" max="2304" width="9" style="2"/>
    <col min="2305" max="2305" width="130.25" style="2" customWidth="1"/>
    <col min="2306" max="2560" width="9" style="2"/>
    <col min="2561" max="2561" width="130.25" style="2" customWidth="1"/>
    <col min="2562" max="2816" width="9" style="2"/>
    <col min="2817" max="2817" width="130.25" style="2" customWidth="1"/>
    <col min="2818" max="3072" width="9" style="2"/>
    <col min="3073" max="3073" width="130.25" style="2" customWidth="1"/>
    <col min="3074" max="3328" width="9" style="2"/>
    <col min="3329" max="3329" width="130.25" style="2" customWidth="1"/>
    <col min="3330" max="3584" width="9" style="2"/>
    <col min="3585" max="3585" width="130.25" style="2" customWidth="1"/>
    <col min="3586" max="3840" width="9" style="2"/>
    <col min="3841" max="3841" width="130.25" style="2" customWidth="1"/>
    <col min="3842" max="4096" width="9" style="2"/>
    <col min="4097" max="4097" width="130.25" style="2" customWidth="1"/>
    <col min="4098" max="4352" width="9" style="2"/>
    <col min="4353" max="4353" width="130.25" style="2" customWidth="1"/>
    <col min="4354" max="4608" width="9" style="2"/>
    <col min="4609" max="4609" width="130.25" style="2" customWidth="1"/>
    <col min="4610" max="4864" width="9" style="2"/>
    <col min="4865" max="4865" width="130.25" style="2" customWidth="1"/>
    <col min="4866" max="5120" width="9" style="2"/>
    <col min="5121" max="5121" width="130.25" style="2" customWidth="1"/>
    <col min="5122" max="5376" width="9" style="2"/>
    <col min="5377" max="5377" width="130.25" style="2" customWidth="1"/>
    <col min="5378" max="5632" width="9" style="2"/>
    <col min="5633" max="5633" width="130.25" style="2" customWidth="1"/>
    <col min="5634" max="5888" width="9" style="2"/>
    <col min="5889" max="5889" width="130.25" style="2" customWidth="1"/>
    <col min="5890" max="6144" width="9" style="2"/>
    <col min="6145" max="6145" width="130.25" style="2" customWidth="1"/>
    <col min="6146" max="6400" width="9" style="2"/>
    <col min="6401" max="6401" width="130.25" style="2" customWidth="1"/>
    <col min="6402" max="6656" width="9" style="2"/>
    <col min="6657" max="6657" width="130.25" style="2" customWidth="1"/>
    <col min="6658" max="6912" width="9" style="2"/>
    <col min="6913" max="6913" width="130.25" style="2" customWidth="1"/>
    <col min="6914" max="7168" width="9" style="2"/>
    <col min="7169" max="7169" width="130.25" style="2" customWidth="1"/>
    <col min="7170" max="7424" width="9" style="2"/>
    <col min="7425" max="7425" width="130.25" style="2" customWidth="1"/>
    <col min="7426" max="7680" width="9" style="2"/>
    <col min="7681" max="7681" width="130.25" style="2" customWidth="1"/>
    <col min="7682" max="7936" width="9" style="2"/>
    <col min="7937" max="7937" width="130.25" style="2" customWidth="1"/>
    <col min="7938" max="8192" width="9" style="2"/>
    <col min="8193" max="8193" width="130.25" style="2" customWidth="1"/>
    <col min="8194" max="8448" width="9" style="2"/>
    <col min="8449" max="8449" width="130.25" style="2" customWidth="1"/>
    <col min="8450" max="8704" width="9" style="2"/>
    <col min="8705" max="8705" width="130.25" style="2" customWidth="1"/>
    <col min="8706" max="8960" width="9" style="2"/>
    <col min="8961" max="8961" width="130.25" style="2" customWidth="1"/>
    <col min="8962" max="9216" width="9" style="2"/>
    <col min="9217" max="9217" width="130.25" style="2" customWidth="1"/>
    <col min="9218" max="9472" width="9" style="2"/>
    <col min="9473" max="9473" width="130.25" style="2" customWidth="1"/>
    <col min="9474" max="9728" width="9" style="2"/>
    <col min="9729" max="9729" width="130.25" style="2" customWidth="1"/>
    <col min="9730" max="9984" width="9" style="2"/>
    <col min="9985" max="9985" width="130.25" style="2" customWidth="1"/>
    <col min="9986" max="10240" width="9" style="2"/>
    <col min="10241" max="10241" width="130.25" style="2" customWidth="1"/>
    <col min="10242" max="10496" width="9" style="2"/>
    <col min="10497" max="10497" width="130.25" style="2" customWidth="1"/>
    <col min="10498" max="10752" width="9" style="2"/>
    <col min="10753" max="10753" width="130.25" style="2" customWidth="1"/>
    <col min="10754" max="11008" width="9" style="2"/>
    <col min="11009" max="11009" width="130.25" style="2" customWidth="1"/>
    <col min="11010" max="11264" width="9" style="2"/>
    <col min="11265" max="11265" width="130.25" style="2" customWidth="1"/>
    <col min="11266" max="11520" width="9" style="2"/>
    <col min="11521" max="11521" width="130.25" style="2" customWidth="1"/>
    <col min="11522" max="11776" width="9" style="2"/>
    <col min="11777" max="11777" width="130.25" style="2" customWidth="1"/>
    <col min="11778" max="12032" width="9" style="2"/>
    <col min="12033" max="12033" width="130.25" style="2" customWidth="1"/>
    <col min="12034" max="12288" width="9" style="2"/>
    <col min="12289" max="12289" width="130.25" style="2" customWidth="1"/>
    <col min="12290" max="12544" width="9" style="2"/>
    <col min="12545" max="12545" width="130.25" style="2" customWidth="1"/>
    <col min="12546" max="12800" width="9" style="2"/>
    <col min="12801" max="12801" width="130.25" style="2" customWidth="1"/>
    <col min="12802" max="13056" width="9" style="2"/>
    <col min="13057" max="13057" width="130.25" style="2" customWidth="1"/>
    <col min="13058" max="13312" width="9" style="2"/>
    <col min="13313" max="13313" width="130.25" style="2" customWidth="1"/>
    <col min="13314" max="13568" width="9" style="2"/>
    <col min="13569" max="13569" width="130.25" style="2" customWidth="1"/>
    <col min="13570" max="13824" width="9" style="2"/>
    <col min="13825" max="13825" width="130.25" style="2" customWidth="1"/>
    <col min="13826" max="14080" width="9" style="2"/>
    <col min="14081" max="14081" width="130.25" style="2" customWidth="1"/>
    <col min="14082" max="14336" width="9" style="2"/>
    <col min="14337" max="14337" width="130.25" style="2" customWidth="1"/>
    <col min="14338" max="14592" width="9" style="2"/>
    <col min="14593" max="14593" width="130.25" style="2" customWidth="1"/>
    <col min="14594" max="14848" width="9" style="2"/>
    <col min="14849" max="14849" width="130.25" style="2" customWidth="1"/>
    <col min="14850" max="15104" width="9" style="2"/>
    <col min="15105" max="15105" width="130.25" style="2" customWidth="1"/>
    <col min="15106" max="15360" width="9" style="2"/>
    <col min="15361" max="15361" width="130.25" style="2" customWidth="1"/>
    <col min="15362" max="15616" width="9" style="2"/>
    <col min="15617" max="15617" width="130.25" style="2" customWidth="1"/>
    <col min="15618" max="15872" width="9" style="2"/>
    <col min="15873" max="15873" width="130.25" style="2" customWidth="1"/>
    <col min="15874" max="16128" width="9" style="2"/>
    <col min="16129" max="16129" width="130.25" style="2" customWidth="1"/>
    <col min="16130" max="16384" width="9" style="2"/>
  </cols>
  <sheetData>
    <row r="5" spans="1:1" ht="31.5" x14ac:dyDescent="0.3">
      <c r="A5" s="1" t="s">
        <v>134</v>
      </c>
    </row>
    <row r="12" spans="1:1" ht="25.5" x14ac:dyDescent="0.3">
      <c r="A12" s="3" t="s">
        <v>0</v>
      </c>
    </row>
    <row r="13" spans="1:1" ht="25.5" x14ac:dyDescent="0.3">
      <c r="A13" s="3" t="s">
        <v>1</v>
      </c>
    </row>
    <row r="14" spans="1:1" ht="25.5" x14ac:dyDescent="0.3">
      <c r="A14" s="3" t="s">
        <v>2</v>
      </c>
    </row>
    <row r="22" spans="1:1" ht="14.25" x14ac:dyDescent="0.3">
      <c r="A22" s="4" t="s">
        <v>3</v>
      </c>
    </row>
    <row r="23" spans="1:1" ht="25.5" x14ac:dyDescent="0.3">
      <c r="A23" s="3" t="s">
        <v>4</v>
      </c>
    </row>
  </sheetData>
  <phoneticPr fontId="4" type="noConversion"/>
  <printOptions horizontalCentered="1"/>
  <pageMargins left="0.59055118110236227" right="0.59055118110236227" top="0.98425196850393704" bottom="0.98425196850393704" header="0.51181102362204722" footer="0.51181102362204722"/>
  <pageSetup paperSize="9" firstPageNumber="38" orientation="landscape" r:id="rId1"/>
  <headerFooter>
    <oddFooter xml:space="preserve">&amp;C&amp;"굴체림,보통"&amp;10- &amp;P -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E33"/>
  <sheetViews>
    <sheetView view="pageBreakPreview" zoomScaleNormal="100" zoomScaleSheetLayoutView="100" workbookViewId="0">
      <selection activeCell="D10" sqref="D10"/>
    </sheetView>
  </sheetViews>
  <sheetFormatPr defaultRowHeight="12" x14ac:dyDescent="0.3"/>
  <cols>
    <col min="1" max="4" width="18.625" style="5" customWidth="1"/>
    <col min="5" max="5" width="40.625" style="5" customWidth="1"/>
    <col min="6" max="16384" width="9" style="5"/>
  </cols>
  <sheetData>
    <row r="1" spans="1:5" ht="30" customHeight="1" x14ac:dyDescent="0.3">
      <c r="A1" s="105" t="s">
        <v>135</v>
      </c>
      <c r="B1" s="105"/>
      <c r="C1" s="105"/>
      <c r="D1" s="105"/>
      <c r="E1" s="105"/>
    </row>
    <row r="2" spans="1:5" ht="18" customHeight="1" x14ac:dyDescent="0.3">
      <c r="A2" s="6" t="s">
        <v>5</v>
      </c>
      <c r="B2" s="6"/>
      <c r="C2" s="6"/>
      <c r="D2" s="6"/>
      <c r="E2" s="7" t="s">
        <v>6</v>
      </c>
    </row>
    <row r="3" spans="1:5" ht="18" customHeight="1" x14ac:dyDescent="0.3">
      <c r="A3" s="8" t="s">
        <v>7</v>
      </c>
      <c r="B3" s="9" t="s">
        <v>8</v>
      </c>
      <c r="C3" s="9" t="s">
        <v>9</v>
      </c>
      <c r="D3" s="8" t="s">
        <v>10</v>
      </c>
      <c r="E3" s="8" t="s">
        <v>11</v>
      </c>
    </row>
    <row r="4" spans="1:5" ht="18" customHeight="1" x14ac:dyDescent="0.3">
      <c r="A4" s="8" t="s">
        <v>12</v>
      </c>
      <c r="B4" s="10">
        <f>해샘세입!H13</f>
        <v>479020000</v>
      </c>
      <c r="C4" s="10">
        <f>해샘세입!H14</f>
        <v>453144000</v>
      </c>
      <c r="D4" s="10">
        <f t="shared" ref="D4:D9" si="0">C4-B4</f>
        <v>-25876000</v>
      </c>
      <c r="E4" s="11" t="s">
        <v>13</v>
      </c>
    </row>
    <row r="5" spans="1:5" ht="18" customHeight="1" x14ac:dyDescent="0.3">
      <c r="A5" s="8" t="s">
        <v>14</v>
      </c>
      <c r="B5" s="10">
        <f>해샘세입!H28</f>
        <v>169165000</v>
      </c>
      <c r="C5" s="10">
        <f>해샘세입!H29</f>
        <v>171116177</v>
      </c>
      <c r="D5" s="10">
        <f t="shared" si="0"/>
        <v>1951177</v>
      </c>
      <c r="E5" s="12" t="s">
        <v>15</v>
      </c>
    </row>
    <row r="6" spans="1:5" ht="18" customHeight="1" x14ac:dyDescent="0.3">
      <c r="A6" s="8" t="s">
        <v>16</v>
      </c>
      <c r="B6" s="10">
        <f>해샘세입!H40</f>
        <v>19940000</v>
      </c>
      <c r="C6" s="10">
        <f>해샘세입!H41</f>
        <v>22048960</v>
      </c>
      <c r="D6" s="10">
        <f t="shared" si="0"/>
        <v>2108960</v>
      </c>
      <c r="E6" s="13" t="s">
        <v>17</v>
      </c>
    </row>
    <row r="7" spans="1:5" ht="18" customHeight="1" x14ac:dyDescent="0.3">
      <c r="A7" s="8" t="s">
        <v>18</v>
      </c>
      <c r="B7" s="10">
        <f>해샘세입!H49</f>
        <v>17704000</v>
      </c>
      <c r="C7" s="10">
        <f>해샘세입!H50</f>
        <v>17703240</v>
      </c>
      <c r="D7" s="10">
        <f t="shared" si="0"/>
        <v>-760</v>
      </c>
      <c r="E7" s="13"/>
    </row>
    <row r="8" spans="1:5" ht="18" customHeight="1" x14ac:dyDescent="0.3">
      <c r="A8" s="8" t="s">
        <v>19</v>
      </c>
      <c r="B8" s="10">
        <f>해샘세입!H61</f>
        <v>130000</v>
      </c>
      <c r="C8" s="10">
        <f>해샘세입!H62</f>
        <v>71860</v>
      </c>
      <c r="D8" s="10">
        <f t="shared" si="0"/>
        <v>-58140</v>
      </c>
      <c r="E8" s="13" t="s">
        <v>20</v>
      </c>
    </row>
    <row r="9" spans="1:5" ht="18" customHeight="1" x14ac:dyDescent="0.3">
      <c r="A9" s="8" t="s">
        <v>21</v>
      </c>
      <c r="B9" s="10">
        <f>해샘세입!H76</f>
        <v>61575000</v>
      </c>
      <c r="C9" s="10">
        <f>해샘세입!H77</f>
        <v>61574454</v>
      </c>
      <c r="D9" s="10">
        <f t="shared" si="0"/>
        <v>-546</v>
      </c>
      <c r="E9" s="13"/>
    </row>
    <row r="10" spans="1:5" ht="18" customHeight="1" x14ac:dyDescent="0.3">
      <c r="A10" s="8" t="s">
        <v>22</v>
      </c>
      <c r="B10" s="10">
        <f>SUM(B4:B9)</f>
        <v>747534000</v>
      </c>
      <c r="C10" s="10">
        <f>SUM(C4:C9)</f>
        <v>725658691</v>
      </c>
      <c r="D10" s="10">
        <f>SUM(D4:D9)</f>
        <v>-21875309</v>
      </c>
      <c r="E10" s="13"/>
    </row>
    <row r="11" spans="1:5" ht="18" customHeight="1" x14ac:dyDescent="0.3">
      <c r="A11" s="14"/>
      <c r="B11" s="15"/>
      <c r="C11" s="15"/>
      <c r="D11" s="15"/>
      <c r="E11" s="16"/>
    </row>
    <row r="12" spans="1:5" ht="18" customHeight="1" x14ac:dyDescent="0.3">
      <c r="A12" s="6" t="s">
        <v>23</v>
      </c>
      <c r="B12" s="17"/>
      <c r="C12" s="17"/>
      <c r="D12" s="17"/>
      <c r="E12" s="7" t="s">
        <v>6</v>
      </c>
    </row>
    <row r="13" spans="1:5" ht="18" customHeight="1" x14ac:dyDescent="0.3">
      <c r="A13" s="8" t="s">
        <v>7</v>
      </c>
      <c r="B13" s="9" t="str">
        <f>B3</f>
        <v>2019년 예산액</v>
      </c>
      <c r="C13" s="9" t="str">
        <f>C3</f>
        <v>2019년 결산액</v>
      </c>
      <c r="D13" s="18" t="s">
        <v>10</v>
      </c>
      <c r="E13" s="8" t="s">
        <v>11</v>
      </c>
    </row>
    <row r="14" spans="1:5" ht="18" customHeight="1" x14ac:dyDescent="0.3">
      <c r="A14" s="8" t="s">
        <v>24</v>
      </c>
      <c r="B14" s="10">
        <f>해샘세출!H55</f>
        <v>540658000</v>
      </c>
      <c r="C14" s="10">
        <f>해샘세출!H56</f>
        <v>523992317</v>
      </c>
      <c r="D14" s="10">
        <f t="shared" ref="D14:D19" si="1">C14-B14</f>
        <v>-16665683</v>
      </c>
      <c r="E14" s="11" t="s">
        <v>25</v>
      </c>
    </row>
    <row r="15" spans="1:5" ht="24" x14ac:dyDescent="0.3">
      <c r="A15" s="8" t="s">
        <v>26</v>
      </c>
      <c r="B15" s="10">
        <f>해샘세출!H109</f>
        <v>193341000</v>
      </c>
      <c r="C15" s="10">
        <f>해샘세출!H110</f>
        <v>161445337</v>
      </c>
      <c r="D15" s="10">
        <f t="shared" si="1"/>
        <v>-31895663</v>
      </c>
      <c r="E15" s="12" t="s">
        <v>27</v>
      </c>
    </row>
    <row r="16" spans="1:5" ht="18" customHeight="1" x14ac:dyDescent="0.3">
      <c r="A16" s="8" t="s">
        <v>28</v>
      </c>
      <c r="B16" s="10">
        <f>해샘세출!H121</f>
        <v>13004000</v>
      </c>
      <c r="C16" s="10">
        <f>해샘세출!H122</f>
        <v>9119180</v>
      </c>
      <c r="D16" s="10">
        <f t="shared" si="1"/>
        <v>-3884820</v>
      </c>
      <c r="E16" s="12" t="s">
        <v>29</v>
      </c>
    </row>
    <row r="17" spans="1:5" ht="18" customHeight="1" x14ac:dyDescent="0.3">
      <c r="A17" s="19" t="s">
        <v>30</v>
      </c>
      <c r="B17" s="10">
        <f>해샘세출!H130</f>
        <v>100000</v>
      </c>
      <c r="C17" s="10">
        <f>해샘세출!H131</f>
        <v>0</v>
      </c>
      <c r="D17" s="10">
        <f t="shared" si="1"/>
        <v>-100000</v>
      </c>
      <c r="E17" s="13"/>
    </row>
    <row r="18" spans="1:5" ht="18" customHeight="1" x14ac:dyDescent="0.3">
      <c r="A18" s="19" t="s">
        <v>31</v>
      </c>
      <c r="B18" s="10">
        <f>해샘세출!H139</f>
        <v>431000</v>
      </c>
      <c r="C18" s="10">
        <f>해샘세출!H140</f>
        <v>185250</v>
      </c>
      <c r="D18" s="10">
        <f t="shared" si="1"/>
        <v>-245750</v>
      </c>
      <c r="E18" s="13" t="s">
        <v>32</v>
      </c>
    </row>
    <row r="19" spans="1:5" ht="24" customHeight="1" x14ac:dyDescent="0.3">
      <c r="A19" s="8" t="s">
        <v>33</v>
      </c>
      <c r="B19" s="10">
        <f>해샘세출!H151</f>
        <v>0</v>
      </c>
      <c r="C19" s="10">
        <f>해샘세출!H152</f>
        <v>30916607</v>
      </c>
      <c r="D19" s="10">
        <f t="shared" si="1"/>
        <v>30916607</v>
      </c>
      <c r="E19" s="11" t="s">
        <v>34</v>
      </c>
    </row>
    <row r="20" spans="1:5" ht="18" customHeight="1" x14ac:dyDescent="0.3">
      <c r="A20" s="8" t="s">
        <v>22</v>
      </c>
      <c r="B20" s="10">
        <f>SUM(B14:B19)</f>
        <v>747534000</v>
      </c>
      <c r="C20" s="20">
        <f>SUM(C14:C19)</f>
        <v>725658691</v>
      </c>
      <c r="D20" s="10">
        <f>SUM(D14:D19)</f>
        <v>-21875309</v>
      </c>
      <c r="E20" s="11"/>
    </row>
    <row r="21" spans="1:5" x14ac:dyDescent="0.3">
      <c r="B21" s="21"/>
      <c r="C21" s="21"/>
      <c r="D21" s="21"/>
    </row>
    <row r="22" spans="1:5" x14ac:dyDescent="0.3">
      <c r="B22" s="22"/>
      <c r="C22" s="22"/>
      <c r="D22" s="21"/>
    </row>
    <row r="24" spans="1:5" x14ac:dyDescent="0.3">
      <c r="C24" s="23"/>
    </row>
    <row r="25" spans="1:5" x14ac:dyDescent="0.3">
      <c r="C25" s="23"/>
    </row>
    <row r="26" spans="1:5" x14ac:dyDescent="0.3">
      <c r="C26" s="23"/>
    </row>
    <row r="27" spans="1:5" x14ac:dyDescent="0.3">
      <c r="C27" s="23"/>
    </row>
    <row r="28" spans="1:5" x14ac:dyDescent="0.3">
      <c r="C28" s="23"/>
    </row>
    <row r="29" spans="1:5" x14ac:dyDescent="0.3">
      <c r="C29" s="23"/>
    </row>
    <row r="30" spans="1:5" x14ac:dyDescent="0.3">
      <c r="C30" s="23"/>
    </row>
    <row r="31" spans="1:5" x14ac:dyDescent="0.3">
      <c r="C31" s="23"/>
    </row>
    <row r="33" spans="3:3" x14ac:dyDescent="0.3">
      <c r="C33" s="24"/>
    </row>
  </sheetData>
  <mergeCells count="1">
    <mergeCell ref="A1:E1"/>
  </mergeCells>
  <phoneticPr fontId="4" type="noConversion"/>
  <printOptions horizontalCentered="1"/>
  <pageMargins left="0.59055118110236227" right="0.59055118110236227" top="0.98425196850393704" bottom="0.98425196850393704" header="0.51181102362204722" footer="0.51181102362204722"/>
  <pageSetup paperSize="9" firstPageNumber="2" orientation="landscape" r:id="rId1"/>
  <headerFooter>
    <oddFooter xml:space="preserve">&amp;C&amp;"굴체림,보통"&amp;10- &amp;P -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138"/>
  <sheetViews>
    <sheetView view="pageBreakPreview" topLeftCell="C1" zoomScaleNormal="100" zoomScaleSheetLayoutView="100" workbookViewId="0">
      <pane ySplit="3" topLeftCell="A46" activePane="bottomLeft" state="frozen"/>
      <selection activeCell="A13" sqref="A13"/>
      <selection pane="bottomLeft" activeCell="A13" sqref="A13"/>
    </sheetView>
  </sheetViews>
  <sheetFormatPr defaultRowHeight="14.85" customHeight="1" x14ac:dyDescent="0.3"/>
  <cols>
    <col min="1" max="3" width="13.625" style="29" customWidth="1"/>
    <col min="4" max="4" width="5.625" style="29" customWidth="1"/>
    <col min="5" max="6" width="17.125" style="29" customWidth="1"/>
    <col min="7" max="8" width="17.125" style="78" customWidth="1"/>
    <col min="9" max="9" width="13.625" style="29" customWidth="1"/>
    <col min="10" max="10" width="12.25" style="29" bestFit="1" customWidth="1"/>
    <col min="11" max="16384" width="9" style="29"/>
  </cols>
  <sheetData>
    <row r="1" spans="1:8" ht="14.85" customHeight="1" x14ac:dyDescent="0.3">
      <c r="A1" s="25" t="s">
        <v>5</v>
      </c>
      <c r="B1" s="26"/>
      <c r="C1" s="26"/>
      <c r="D1" s="26"/>
      <c r="E1" s="26"/>
      <c r="F1" s="26"/>
      <c r="G1" s="27"/>
      <c r="H1" s="28" t="s">
        <v>35</v>
      </c>
    </row>
    <row r="2" spans="1:8" ht="14.85" customHeight="1" x14ac:dyDescent="0.3">
      <c r="A2" s="30"/>
      <c r="B2" s="31" t="s">
        <v>7</v>
      </c>
      <c r="C2" s="32"/>
      <c r="D2" s="112" t="s">
        <v>36</v>
      </c>
      <c r="E2" s="112" t="s">
        <v>37</v>
      </c>
      <c r="F2" s="112" t="s">
        <v>38</v>
      </c>
      <c r="G2" s="113" t="s">
        <v>39</v>
      </c>
      <c r="H2" s="113" t="s">
        <v>40</v>
      </c>
    </row>
    <row r="3" spans="1:8" ht="14.85" customHeight="1" x14ac:dyDescent="0.3">
      <c r="A3" s="33" t="s">
        <v>41</v>
      </c>
      <c r="B3" s="33" t="s">
        <v>42</v>
      </c>
      <c r="C3" s="33" t="s">
        <v>43</v>
      </c>
      <c r="D3" s="112"/>
      <c r="E3" s="112"/>
      <c r="F3" s="112"/>
      <c r="G3" s="113"/>
      <c r="H3" s="113"/>
    </row>
    <row r="4" spans="1:8" ht="14.85" customHeight="1" x14ac:dyDescent="0.3">
      <c r="A4" s="34" t="s">
        <v>12</v>
      </c>
      <c r="B4" s="35" t="s">
        <v>44</v>
      </c>
      <c r="C4" s="35" t="s">
        <v>45</v>
      </c>
      <c r="D4" s="36" t="s">
        <v>46</v>
      </c>
      <c r="E4" s="37">
        <v>472580000</v>
      </c>
      <c r="F4" s="38">
        <v>0</v>
      </c>
      <c r="G4" s="39">
        <v>0</v>
      </c>
      <c r="H4" s="40">
        <f>SUM(E4:G4)</f>
        <v>472580000</v>
      </c>
    </row>
    <row r="5" spans="1:8" ht="14.85" customHeight="1" x14ac:dyDescent="0.3">
      <c r="A5" s="41"/>
      <c r="B5" s="42"/>
      <c r="C5" s="42"/>
      <c r="D5" s="36" t="s">
        <v>47</v>
      </c>
      <c r="E5" s="37">
        <v>446914000</v>
      </c>
      <c r="F5" s="38">
        <v>0</v>
      </c>
      <c r="G5" s="39">
        <v>0</v>
      </c>
      <c r="H5" s="40">
        <f>SUM(E5:G5)</f>
        <v>446914000</v>
      </c>
    </row>
    <row r="6" spans="1:8" ht="14.85" customHeight="1" x14ac:dyDescent="0.3">
      <c r="A6" s="41"/>
      <c r="B6" s="42"/>
      <c r="C6" s="42"/>
      <c r="D6" s="36" t="s">
        <v>48</v>
      </c>
      <c r="E6" s="38">
        <f>E5-E4</f>
        <v>-25666000</v>
      </c>
      <c r="F6" s="38">
        <f>F5-F4</f>
        <v>0</v>
      </c>
      <c r="G6" s="38">
        <f>G5-G4</f>
        <v>0</v>
      </c>
      <c r="H6" s="40">
        <f>SUM(E6:G6)</f>
        <v>-25666000</v>
      </c>
    </row>
    <row r="7" spans="1:8" ht="14.85" customHeight="1" x14ac:dyDescent="0.3">
      <c r="A7" s="41"/>
      <c r="B7" s="43"/>
      <c r="C7" s="35" t="s">
        <v>49</v>
      </c>
      <c r="D7" s="36" t="s">
        <v>46</v>
      </c>
      <c r="E7" s="37">
        <v>6440000</v>
      </c>
      <c r="F7" s="38">
        <v>0</v>
      </c>
      <c r="G7" s="39">
        <v>0</v>
      </c>
      <c r="H7" s="40">
        <f>SUM(E7:G7)</f>
        <v>6440000</v>
      </c>
    </row>
    <row r="8" spans="1:8" ht="14.85" customHeight="1" x14ac:dyDescent="0.3">
      <c r="A8" s="41"/>
      <c r="B8" s="42"/>
      <c r="C8" s="42"/>
      <c r="D8" s="36" t="s">
        <v>47</v>
      </c>
      <c r="E8" s="37">
        <v>6230000</v>
      </c>
      <c r="F8" s="38">
        <v>0</v>
      </c>
      <c r="G8" s="39">
        <v>0</v>
      </c>
      <c r="H8" s="40">
        <f>SUM(E8:G8)</f>
        <v>6230000</v>
      </c>
    </row>
    <row r="9" spans="1:8" ht="14.85" customHeight="1" x14ac:dyDescent="0.3">
      <c r="A9" s="41"/>
      <c r="B9" s="42"/>
      <c r="C9" s="44"/>
      <c r="D9" s="36" t="s">
        <v>10</v>
      </c>
      <c r="E9" s="38">
        <f>E8-E7</f>
        <v>-210000</v>
      </c>
      <c r="F9" s="38">
        <v>0</v>
      </c>
      <c r="G9" s="40">
        <f>G8-G7</f>
        <v>0</v>
      </c>
      <c r="H9" s="40">
        <f>H8-H7</f>
        <v>-210000</v>
      </c>
    </row>
    <row r="10" spans="1:8" ht="14.85" customHeight="1" x14ac:dyDescent="0.3">
      <c r="A10" s="41"/>
      <c r="B10" s="45"/>
      <c r="C10" s="46"/>
      <c r="D10" s="36" t="s">
        <v>50</v>
      </c>
      <c r="E10" s="37">
        <f>E7+E4</f>
        <v>479020000</v>
      </c>
      <c r="F10" s="37">
        <f t="shared" ref="F10:H11" si="0">F7+F4</f>
        <v>0</v>
      </c>
      <c r="G10" s="37">
        <f t="shared" si="0"/>
        <v>0</v>
      </c>
      <c r="H10" s="37">
        <f t="shared" si="0"/>
        <v>479020000</v>
      </c>
    </row>
    <row r="11" spans="1:8" ht="14.85" customHeight="1" x14ac:dyDescent="0.3">
      <c r="A11" s="41"/>
      <c r="B11" s="45"/>
      <c r="C11" s="45" t="s">
        <v>22</v>
      </c>
      <c r="D11" s="36" t="s">
        <v>47</v>
      </c>
      <c r="E11" s="37">
        <f>E8+E5</f>
        <v>453144000</v>
      </c>
      <c r="F11" s="37">
        <f t="shared" si="0"/>
        <v>0</v>
      </c>
      <c r="G11" s="37">
        <f t="shared" si="0"/>
        <v>0</v>
      </c>
      <c r="H11" s="37">
        <f t="shared" si="0"/>
        <v>453144000</v>
      </c>
    </row>
    <row r="12" spans="1:8" ht="14.85" customHeight="1" x14ac:dyDescent="0.3">
      <c r="A12" s="41"/>
      <c r="B12" s="47"/>
      <c r="C12" s="47"/>
      <c r="D12" s="36" t="s">
        <v>10</v>
      </c>
      <c r="E12" s="38">
        <f>E11-E10</f>
        <v>-25876000</v>
      </c>
      <c r="F12" s="38">
        <f t="shared" ref="F12:H12" si="1">F11-F10</f>
        <v>0</v>
      </c>
      <c r="G12" s="38">
        <f t="shared" si="1"/>
        <v>0</v>
      </c>
      <c r="H12" s="38">
        <f t="shared" si="1"/>
        <v>-25876000</v>
      </c>
    </row>
    <row r="13" spans="1:8" ht="14.85" customHeight="1" x14ac:dyDescent="0.3">
      <c r="A13" s="48"/>
      <c r="B13" s="110" t="s">
        <v>22</v>
      </c>
      <c r="C13" s="111"/>
      <c r="D13" s="36" t="s">
        <v>50</v>
      </c>
      <c r="E13" s="37">
        <f>E10</f>
        <v>479020000</v>
      </c>
      <c r="F13" s="37">
        <f t="shared" ref="F13:H13" si="2">F10</f>
        <v>0</v>
      </c>
      <c r="G13" s="37">
        <f t="shared" si="2"/>
        <v>0</v>
      </c>
      <c r="H13" s="37">
        <f t="shared" si="2"/>
        <v>479020000</v>
      </c>
    </row>
    <row r="14" spans="1:8" ht="14.85" customHeight="1" x14ac:dyDescent="0.3">
      <c r="A14" s="48"/>
      <c r="B14" s="106"/>
      <c r="C14" s="107"/>
      <c r="D14" s="36" t="s">
        <v>47</v>
      </c>
      <c r="E14" s="37">
        <f t="shared" ref="E14:H15" si="3">E11</f>
        <v>453144000</v>
      </c>
      <c r="F14" s="37">
        <f t="shared" si="3"/>
        <v>0</v>
      </c>
      <c r="G14" s="37">
        <f t="shared" si="3"/>
        <v>0</v>
      </c>
      <c r="H14" s="37">
        <f t="shared" si="3"/>
        <v>453144000</v>
      </c>
    </row>
    <row r="15" spans="1:8" ht="14.85" customHeight="1" x14ac:dyDescent="0.3">
      <c r="A15" s="48"/>
      <c r="B15" s="108"/>
      <c r="C15" s="109"/>
      <c r="D15" s="36" t="s">
        <v>10</v>
      </c>
      <c r="E15" s="37">
        <f t="shared" si="3"/>
        <v>-25876000</v>
      </c>
      <c r="F15" s="37">
        <f t="shared" si="3"/>
        <v>0</v>
      </c>
      <c r="G15" s="37">
        <f t="shared" si="3"/>
        <v>0</v>
      </c>
      <c r="H15" s="37">
        <f t="shared" si="3"/>
        <v>-25876000</v>
      </c>
    </row>
    <row r="16" spans="1:8" ht="14.85" customHeight="1" x14ac:dyDescent="0.3">
      <c r="A16" s="34" t="s">
        <v>14</v>
      </c>
      <c r="B16" s="35" t="s">
        <v>14</v>
      </c>
      <c r="C16" s="49" t="s">
        <v>51</v>
      </c>
      <c r="D16" s="36" t="s">
        <v>50</v>
      </c>
      <c r="E16" s="37">
        <v>0</v>
      </c>
      <c r="F16" s="37">
        <v>33805000</v>
      </c>
      <c r="G16" s="40">
        <v>0</v>
      </c>
      <c r="H16" s="40">
        <f t="shared" ref="H16:H23" si="4">SUM(E16:G16)</f>
        <v>33805000</v>
      </c>
    </row>
    <row r="17" spans="1:8" ht="14.85" customHeight="1" x14ac:dyDescent="0.3">
      <c r="A17" s="41"/>
      <c r="B17" s="42"/>
      <c r="C17" s="42"/>
      <c r="D17" s="36" t="s">
        <v>47</v>
      </c>
      <c r="E17" s="37">
        <v>0</v>
      </c>
      <c r="F17" s="37">
        <v>30929860</v>
      </c>
      <c r="G17" s="40">
        <v>0</v>
      </c>
      <c r="H17" s="40">
        <f t="shared" si="4"/>
        <v>30929860</v>
      </c>
    </row>
    <row r="18" spans="1:8" ht="14.85" customHeight="1" x14ac:dyDescent="0.3">
      <c r="A18" s="41"/>
      <c r="B18" s="42"/>
      <c r="C18" s="42"/>
      <c r="D18" s="36" t="s">
        <v>10</v>
      </c>
      <c r="E18" s="38">
        <f>E17-E16</f>
        <v>0</v>
      </c>
      <c r="F18" s="40">
        <f>F17-F16</f>
        <v>-2875140</v>
      </c>
      <c r="G18" s="40">
        <f>G17-G16</f>
        <v>0</v>
      </c>
      <c r="H18" s="40">
        <f t="shared" si="4"/>
        <v>-2875140</v>
      </c>
    </row>
    <row r="19" spans="1:8" ht="14.85" customHeight="1" x14ac:dyDescent="0.3">
      <c r="A19" s="41"/>
      <c r="B19" s="42"/>
      <c r="C19" s="35" t="s">
        <v>52</v>
      </c>
      <c r="D19" s="36" t="s">
        <v>50</v>
      </c>
      <c r="E19" s="37">
        <v>0</v>
      </c>
      <c r="F19" s="37">
        <v>1800000</v>
      </c>
      <c r="G19" s="40">
        <v>0</v>
      </c>
      <c r="H19" s="40">
        <f t="shared" si="4"/>
        <v>1800000</v>
      </c>
    </row>
    <row r="20" spans="1:8" ht="14.85" customHeight="1" x14ac:dyDescent="0.3">
      <c r="A20" s="41"/>
      <c r="B20" s="42"/>
      <c r="C20" s="42"/>
      <c r="D20" s="36" t="s">
        <v>47</v>
      </c>
      <c r="E20" s="37">
        <v>0</v>
      </c>
      <c r="F20" s="37">
        <v>500000</v>
      </c>
      <c r="G20" s="40">
        <v>0</v>
      </c>
      <c r="H20" s="40">
        <f t="shared" si="4"/>
        <v>500000</v>
      </c>
    </row>
    <row r="21" spans="1:8" ht="14.85" customHeight="1" x14ac:dyDescent="0.3">
      <c r="A21" s="41"/>
      <c r="B21" s="42"/>
      <c r="C21" s="44"/>
      <c r="D21" s="36" t="s">
        <v>10</v>
      </c>
      <c r="E21" s="38">
        <f>E20-E19</f>
        <v>0</v>
      </c>
      <c r="F21" s="40">
        <f>F20-F19</f>
        <v>-1300000</v>
      </c>
      <c r="G21" s="40">
        <f>G20-G19</f>
        <v>0</v>
      </c>
      <c r="H21" s="40">
        <f t="shared" si="4"/>
        <v>-1300000</v>
      </c>
    </row>
    <row r="22" spans="1:8" ht="14.85" customHeight="1" x14ac:dyDescent="0.3">
      <c r="A22" s="41"/>
      <c r="B22" s="42"/>
      <c r="C22" s="49" t="s">
        <v>53</v>
      </c>
      <c r="D22" s="36" t="s">
        <v>50</v>
      </c>
      <c r="E22" s="37">
        <v>0</v>
      </c>
      <c r="F22" s="37">
        <v>133560000</v>
      </c>
      <c r="G22" s="40">
        <v>0</v>
      </c>
      <c r="H22" s="40">
        <f t="shared" si="4"/>
        <v>133560000</v>
      </c>
    </row>
    <row r="23" spans="1:8" ht="14.85" customHeight="1" x14ac:dyDescent="0.3">
      <c r="A23" s="41"/>
      <c r="B23" s="42"/>
      <c r="C23" s="42" t="s">
        <v>54</v>
      </c>
      <c r="D23" s="36" t="s">
        <v>47</v>
      </c>
      <c r="E23" s="37">
        <v>0</v>
      </c>
      <c r="F23" s="37">
        <v>139686317</v>
      </c>
      <c r="G23" s="40">
        <v>0</v>
      </c>
      <c r="H23" s="40">
        <f t="shared" si="4"/>
        <v>139686317</v>
      </c>
    </row>
    <row r="24" spans="1:8" ht="14.85" customHeight="1" x14ac:dyDescent="0.3">
      <c r="A24" s="41"/>
      <c r="B24" s="42"/>
      <c r="C24" s="44"/>
      <c r="D24" s="36" t="s">
        <v>10</v>
      </c>
      <c r="E24" s="38">
        <f>E23-E22</f>
        <v>0</v>
      </c>
      <c r="F24" s="40">
        <f>F23-F22</f>
        <v>6126317</v>
      </c>
      <c r="G24" s="40">
        <f>G23-G22</f>
        <v>0</v>
      </c>
      <c r="H24" s="40">
        <f>H23-H22</f>
        <v>6126317</v>
      </c>
    </row>
    <row r="25" spans="1:8" ht="14.85" customHeight="1" x14ac:dyDescent="0.3">
      <c r="A25" s="48"/>
      <c r="B25" s="50"/>
      <c r="C25" s="51"/>
      <c r="D25" s="36" t="s">
        <v>50</v>
      </c>
      <c r="E25" s="37">
        <f t="shared" ref="E25:G26" si="5">E16+E19+E22</f>
        <v>0</v>
      </c>
      <c r="F25" s="37">
        <f>F16+F19+F22</f>
        <v>169165000</v>
      </c>
      <c r="G25" s="37">
        <f>G16+G19+G22</f>
        <v>0</v>
      </c>
      <c r="H25" s="40">
        <f>SUM(H16,H19,H22)</f>
        <v>169165000</v>
      </c>
    </row>
    <row r="26" spans="1:8" ht="14.85" customHeight="1" x14ac:dyDescent="0.3">
      <c r="A26" s="48"/>
      <c r="B26" s="50"/>
      <c r="C26" s="45" t="s">
        <v>22</v>
      </c>
      <c r="D26" s="36" t="s">
        <v>47</v>
      </c>
      <c r="E26" s="37">
        <f t="shared" si="5"/>
        <v>0</v>
      </c>
      <c r="F26" s="37">
        <f>F17+F20+F23</f>
        <v>171116177</v>
      </c>
      <c r="G26" s="37">
        <f t="shared" si="5"/>
        <v>0</v>
      </c>
      <c r="H26" s="40">
        <f>SUM(H17,H20,H23)</f>
        <v>171116177</v>
      </c>
    </row>
    <row r="27" spans="1:8" ht="14.85" customHeight="1" x14ac:dyDescent="0.3">
      <c r="A27" s="48"/>
      <c r="B27" s="52"/>
      <c r="C27" s="47"/>
      <c r="D27" s="36" t="s">
        <v>10</v>
      </c>
      <c r="E27" s="38">
        <f>E26-E25</f>
        <v>0</v>
      </c>
      <c r="F27" s="38">
        <f>F26-F25</f>
        <v>1951177</v>
      </c>
      <c r="G27" s="40">
        <f>G26-G25</f>
        <v>0</v>
      </c>
      <c r="H27" s="40">
        <f>SUM(H18,H21,H24)</f>
        <v>1951177</v>
      </c>
    </row>
    <row r="28" spans="1:8" ht="14.85" customHeight="1" x14ac:dyDescent="0.3">
      <c r="A28" s="48"/>
      <c r="B28" s="106" t="s">
        <v>22</v>
      </c>
      <c r="C28" s="107"/>
      <c r="D28" s="53" t="s">
        <v>50</v>
      </c>
      <c r="E28" s="54">
        <f t="shared" ref="E28:G29" si="6">E25</f>
        <v>0</v>
      </c>
      <c r="F28" s="54">
        <f t="shared" si="6"/>
        <v>169165000</v>
      </c>
      <c r="G28" s="54">
        <f>G25</f>
        <v>0</v>
      </c>
      <c r="H28" s="40">
        <f>SUM(H25)</f>
        <v>169165000</v>
      </c>
    </row>
    <row r="29" spans="1:8" ht="14.85" customHeight="1" x14ac:dyDescent="0.3">
      <c r="A29" s="48"/>
      <c r="B29" s="106"/>
      <c r="C29" s="107"/>
      <c r="D29" s="36" t="s">
        <v>47</v>
      </c>
      <c r="E29" s="37">
        <f t="shared" si="6"/>
        <v>0</v>
      </c>
      <c r="F29" s="37">
        <f t="shared" si="6"/>
        <v>171116177</v>
      </c>
      <c r="G29" s="37">
        <f t="shared" si="6"/>
        <v>0</v>
      </c>
      <c r="H29" s="40">
        <f t="shared" ref="H29:H30" si="7">SUM(H26)</f>
        <v>171116177</v>
      </c>
    </row>
    <row r="30" spans="1:8" ht="14.85" customHeight="1" x14ac:dyDescent="0.3">
      <c r="A30" s="55"/>
      <c r="B30" s="108"/>
      <c r="C30" s="109"/>
      <c r="D30" s="36" t="s">
        <v>10</v>
      </c>
      <c r="E30" s="38">
        <f>E29-E28</f>
        <v>0</v>
      </c>
      <c r="F30" s="38">
        <f>F29-F28</f>
        <v>1951177</v>
      </c>
      <c r="G30" s="40">
        <f>G29-G28</f>
        <v>0</v>
      </c>
      <c r="H30" s="40">
        <f t="shared" si="7"/>
        <v>1951177</v>
      </c>
    </row>
    <row r="31" spans="1:8" ht="14.85" customHeight="1" x14ac:dyDescent="0.3">
      <c r="A31" s="34" t="s">
        <v>16</v>
      </c>
      <c r="B31" s="35" t="s">
        <v>16</v>
      </c>
      <c r="C31" s="35" t="s">
        <v>55</v>
      </c>
      <c r="D31" s="36" t="s">
        <v>50</v>
      </c>
      <c r="E31" s="37">
        <v>0</v>
      </c>
      <c r="F31" s="38">
        <v>0</v>
      </c>
      <c r="G31" s="37">
        <v>4340000</v>
      </c>
      <c r="H31" s="40">
        <f>SUM(E31:G31)</f>
        <v>4340000</v>
      </c>
    </row>
    <row r="32" spans="1:8" ht="14.85" customHeight="1" x14ac:dyDescent="0.3">
      <c r="A32" s="41"/>
      <c r="B32" s="42"/>
      <c r="C32" s="42"/>
      <c r="D32" s="36" t="s">
        <v>47</v>
      </c>
      <c r="E32" s="37">
        <v>0</v>
      </c>
      <c r="F32" s="38">
        <v>0</v>
      </c>
      <c r="G32" s="37">
        <v>6060000</v>
      </c>
      <c r="H32" s="40">
        <f>SUM(E32:G32)</f>
        <v>6060000</v>
      </c>
    </row>
    <row r="33" spans="1:8" ht="14.85" customHeight="1" x14ac:dyDescent="0.3">
      <c r="A33" s="41"/>
      <c r="B33" s="42"/>
      <c r="C33" s="42"/>
      <c r="D33" s="36" t="s">
        <v>10</v>
      </c>
      <c r="E33" s="38">
        <f>E32-E31</f>
        <v>0</v>
      </c>
      <c r="F33" s="38">
        <f>F32-F31</f>
        <v>0</v>
      </c>
      <c r="G33" s="40">
        <f>G32-G31</f>
        <v>1720000</v>
      </c>
      <c r="H33" s="40">
        <f>SUM(E33:G33)</f>
        <v>1720000</v>
      </c>
    </row>
    <row r="34" spans="1:8" ht="14.85" customHeight="1" x14ac:dyDescent="0.3">
      <c r="A34" s="43"/>
      <c r="B34" s="49"/>
      <c r="C34" s="35" t="s">
        <v>56</v>
      </c>
      <c r="D34" s="36" t="s">
        <v>50</v>
      </c>
      <c r="E34" s="37">
        <v>0</v>
      </c>
      <c r="F34" s="38">
        <v>0</v>
      </c>
      <c r="G34" s="37">
        <v>15600000</v>
      </c>
      <c r="H34" s="40">
        <f>SUM(E34:G34)</f>
        <v>15600000</v>
      </c>
    </row>
    <row r="35" spans="1:8" ht="14.85" customHeight="1" x14ac:dyDescent="0.3">
      <c r="A35" s="41"/>
      <c r="B35" s="42"/>
      <c r="C35" s="42"/>
      <c r="D35" s="36" t="s">
        <v>47</v>
      </c>
      <c r="E35" s="37">
        <v>0</v>
      </c>
      <c r="F35" s="38">
        <v>0</v>
      </c>
      <c r="G35" s="37">
        <v>15988960</v>
      </c>
      <c r="H35" s="40">
        <f>SUM(E35:G35)</f>
        <v>15988960</v>
      </c>
    </row>
    <row r="36" spans="1:8" ht="14.85" customHeight="1" x14ac:dyDescent="0.3">
      <c r="A36" s="41"/>
      <c r="B36" s="42"/>
      <c r="C36" s="42"/>
      <c r="D36" s="36" t="s">
        <v>10</v>
      </c>
      <c r="E36" s="38">
        <f>E35-E34</f>
        <v>0</v>
      </c>
      <c r="F36" s="38">
        <f>F35-F34</f>
        <v>0</v>
      </c>
      <c r="G36" s="40">
        <f>G35-G34</f>
        <v>388960</v>
      </c>
      <c r="H36" s="40">
        <f>H35-H34</f>
        <v>388960</v>
      </c>
    </row>
    <row r="37" spans="1:8" ht="14.85" customHeight="1" x14ac:dyDescent="0.3">
      <c r="A37" s="48"/>
      <c r="B37" s="56"/>
      <c r="C37" s="51"/>
      <c r="D37" s="36" t="s">
        <v>50</v>
      </c>
      <c r="E37" s="37">
        <f>E34</f>
        <v>0</v>
      </c>
      <c r="F37" s="37">
        <f t="shared" ref="F37:F38" si="8">F34</f>
        <v>0</v>
      </c>
      <c r="G37" s="37">
        <f>G31+G34</f>
        <v>19940000</v>
      </c>
      <c r="H37" s="40">
        <f>SUM(H31,H34)</f>
        <v>19940000</v>
      </c>
    </row>
    <row r="38" spans="1:8" ht="14.85" customHeight="1" x14ac:dyDescent="0.3">
      <c r="A38" s="48"/>
      <c r="B38" s="56"/>
      <c r="C38" s="45" t="s">
        <v>22</v>
      </c>
      <c r="D38" s="36" t="s">
        <v>57</v>
      </c>
      <c r="E38" s="37">
        <f>E35</f>
        <v>0</v>
      </c>
      <c r="F38" s="37">
        <f t="shared" si="8"/>
        <v>0</v>
      </c>
      <c r="G38" s="37">
        <f>G32+G35</f>
        <v>22048960</v>
      </c>
      <c r="H38" s="40">
        <f t="shared" ref="H38:H39" si="9">SUM(H32,H35)</f>
        <v>22048960</v>
      </c>
    </row>
    <row r="39" spans="1:8" ht="14.85" customHeight="1" x14ac:dyDescent="0.3">
      <c r="A39" s="48"/>
      <c r="B39" s="57"/>
      <c r="C39" s="47"/>
      <c r="D39" s="36" t="s">
        <v>10</v>
      </c>
      <c r="E39" s="38">
        <f>E38-E37</f>
        <v>0</v>
      </c>
      <c r="F39" s="38">
        <f>F38-F37</f>
        <v>0</v>
      </c>
      <c r="G39" s="40">
        <f>G38-G37</f>
        <v>2108960</v>
      </c>
      <c r="H39" s="40">
        <f t="shared" si="9"/>
        <v>2108960</v>
      </c>
    </row>
    <row r="40" spans="1:8" ht="14.85" customHeight="1" x14ac:dyDescent="0.3">
      <c r="A40" s="48"/>
      <c r="B40" s="110" t="s">
        <v>22</v>
      </c>
      <c r="C40" s="111"/>
      <c r="D40" s="36" t="s">
        <v>50</v>
      </c>
      <c r="E40" s="37">
        <f>E37</f>
        <v>0</v>
      </c>
      <c r="F40" s="37">
        <f t="shared" ref="F40:F41" si="10">F37</f>
        <v>0</v>
      </c>
      <c r="G40" s="37">
        <f>SUM(G31,G34)</f>
        <v>19940000</v>
      </c>
      <c r="H40" s="40">
        <f>SUM(H37)</f>
        <v>19940000</v>
      </c>
    </row>
    <row r="41" spans="1:8" ht="14.85" customHeight="1" x14ac:dyDescent="0.3">
      <c r="A41" s="48"/>
      <c r="B41" s="106"/>
      <c r="C41" s="107"/>
      <c r="D41" s="36" t="s">
        <v>57</v>
      </c>
      <c r="E41" s="37">
        <f>E38</f>
        <v>0</v>
      </c>
      <c r="F41" s="37">
        <f t="shared" si="10"/>
        <v>0</v>
      </c>
      <c r="G41" s="37">
        <f>SUM(G32,G35)</f>
        <v>22048960</v>
      </c>
      <c r="H41" s="40">
        <f t="shared" ref="H41:H42" si="11">SUM(H38)</f>
        <v>22048960</v>
      </c>
    </row>
    <row r="42" spans="1:8" ht="14.85" customHeight="1" x14ac:dyDescent="0.3">
      <c r="A42" s="55"/>
      <c r="B42" s="108"/>
      <c r="C42" s="109"/>
      <c r="D42" s="36" t="s">
        <v>10</v>
      </c>
      <c r="E42" s="38">
        <f>E41-E40</f>
        <v>0</v>
      </c>
      <c r="F42" s="38">
        <f>F41-F40</f>
        <v>0</v>
      </c>
      <c r="G42" s="40">
        <f>G41-G40</f>
        <v>2108960</v>
      </c>
      <c r="H42" s="40">
        <f t="shared" si="11"/>
        <v>2108960</v>
      </c>
    </row>
    <row r="43" spans="1:8" ht="14.85" customHeight="1" x14ac:dyDescent="0.3">
      <c r="A43" s="34" t="s">
        <v>18</v>
      </c>
      <c r="B43" s="35" t="s">
        <v>18</v>
      </c>
      <c r="C43" s="49" t="s">
        <v>58</v>
      </c>
      <c r="D43" s="36" t="s">
        <v>50</v>
      </c>
      <c r="E43" s="37">
        <v>0</v>
      </c>
      <c r="F43" s="37">
        <v>17704000</v>
      </c>
      <c r="G43" s="40">
        <v>0</v>
      </c>
      <c r="H43" s="40">
        <f>SUM(E43:G43)</f>
        <v>17704000</v>
      </c>
    </row>
    <row r="44" spans="1:8" ht="14.85" customHeight="1" x14ac:dyDescent="0.3">
      <c r="A44" s="41"/>
      <c r="B44" s="42"/>
      <c r="C44" s="42"/>
      <c r="D44" s="36" t="s">
        <v>47</v>
      </c>
      <c r="E44" s="37">
        <v>0</v>
      </c>
      <c r="F44" s="37">
        <v>17703240</v>
      </c>
      <c r="G44" s="40">
        <v>0</v>
      </c>
      <c r="H44" s="40">
        <f>SUM(E44:G44)</f>
        <v>17703240</v>
      </c>
    </row>
    <row r="45" spans="1:8" ht="14.85" customHeight="1" x14ac:dyDescent="0.3">
      <c r="A45" s="41"/>
      <c r="B45" s="42"/>
      <c r="C45" s="42"/>
      <c r="D45" s="36" t="s">
        <v>10</v>
      </c>
      <c r="E45" s="38">
        <f>E44-E43</f>
        <v>0</v>
      </c>
      <c r="F45" s="38">
        <f>F44-F43</f>
        <v>-760</v>
      </c>
      <c r="G45" s="40">
        <f>G44-G43</f>
        <v>0</v>
      </c>
      <c r="H45" s="40">
        <f>H44-H43</f>
        <v>-760</v>
      </c>
    </row>
    <row r="46" spans="1:8" ht="14.85" customHeight="1" x14ac:dyDescent="0.3">
      <c r="A46" s="41"/>
      <c r="B46" s="45"/>
      <c r="C46" s="46"/>
      <c r="D46" s="36" t="s">
        <v>50</v>
      </c>
      <c r="E46" s="37">
        <f t="shared" ref="E46:G47" si="12">E43</f>
        <v>0</v>
      </c>
      <c r="F46" s="37">
        <f t="shared" si="12"/>
        <v>17704000</v>
      </c>
      <c r="G46" s="37">
        <f t="shared" si="12"/>
        <v>0</v>
      </c>
      <c r="H46" s="40">
        <f>SUM(H43)</f>
        <v>17704000</v>
      </c>
    </row>
    <row r="47" spans="1:8" ht="14.85" customHeight="1" x14ac:dyDescent="0.3">
      <c r="A47" s="41"/>
      <c r="B47" s="45"/>
      <c r="C47" s="45" t="s">
        <v>22</v>
      </c>
      <c r="D47" s="36" t="s">
        <v>47</v>
      </c>
      <c r="E47" s="37">
        <f t="shared" si="12"/>
        <v>0</v>
      </c>
      <c r="F47" s="37">
        <f t="shared" si="12"/>
        <v>17703240</v>
      </c>
      <c r="G47" s="37">
        <f t="shared" si="12"/>
        <v>0</v>
      </c>
      <c r="H47" s="40">
        <f t="shared" ref="H47:H48" si="13">SUM(H44)</f>
        <v>17703240</v>
      </c>
    </row>
    <row r="48" spans="1:8" ht="14.85" customHeight="1" x14ac:dyDescent="0.3">
      <c r="A48" s="48"/>
      <c r="B48" s="52"/>
      <c r="C48" s="47"/>
      <c r="D48" s="36" t="s">
        <v>10</v>
      </c>
      <c r="E48" s="38">
        <f>E47-E46</f>
        <v>0</v>
      </c>
      <c r="F48" s="38">
        <f>F47-F46</f>
        <v>-760</v>
      </c>
      <c r="G48" s="40">
        <f>G47-G46</f>
        <v>0</v>
      </c>
      <c r="H48" s="40">
        <f t="shared" si="13"/>
        <v>-760</v>
      </c>
    </row>
    <row r="49" spans="1:8" ht="14.85" customHeight="1" x14ac:dyDescent="0.3">
      <c r="A49" s="48"/>
      <c r="B49" s="110" t="s">
        <v>22</v>
      </c>
      <c r="C49" s="111"/>
      <c r="D49" s="53" t="s">
        <v>50</v>
      </c>
      <c r="E49" s="54">
        <f t="shared" ref="E49:G50" si="14">E46</f>
        <v>0</v>
      </c>
      <c r="F49" s="54">
        <f t="shared" si="14"/>
        <v>17704000</v>
      </c>
      <c r="G49" s="54">
        <f t="shared" si="14"/>
        <v>0</v>
      </c>
      <c r="H49" s="58">
        <f>SUM(H46)</f>
        <v>17704000</v>
      </c>
    </row>
    <row r="50" spans="1:8" ht="14.85" customHeight="1" x14ac:dyDescent="0.3">
      <c r="A50" s="48"/>
      <c r="B50" s="106"/>
      <c r="C50" s="107"/>
      <c r="D50" s="36" t="s">
        <v>47</v>
      </c>
      <c r="E50" s="37">
        <f t="shared" si="14"/>
        <v>0</v>
      </c>
      <c r="F50" s="37">
        <f t="shared" si="14"/>
        <v>17703240</v>
      </c>
      <c r="G50" s="37">
        <f t="shared" si="14"/>
        <v>0</v>
      </c>
      <c r="H50" s="58">
        <f t="shared" ref="H50:H51" si="15">SUM(H47)</f>
        <v>17703240</v>
      </c>
    </row>
    <row r="51" spans="1:8" ht="14.85" customHeight="1" x14ac:dyDescent="0.3">
      <c r="A51" s="55"/>
      <c r="B51" s="108"/>
      <c r="C51" s="109"/>
      <c r="D51" s="36" t="s">
        <v>10</v>
      </c>
      <c r="E51" s="38">
        <f>E50-E49</f>
        <v>0</v>
      </c>
      <c r="F51" s="38">
        <f>F50-F49</f>
        <v>-760</v>
      </c>
      <c r="G51" s="40">
        <f>G50-G49</f>
        <v>0</v>
      </c>
      <c r="H51" s="58">
        <f t="shared" si="15"/>
        <v>-760</v>
      </c>
    </row>
    <row r="52" spans="1:8" ht="14.85" customHeight="1" x14ac:dyDescent="0.3">
      <c r="A52" s="41" t="s">
        <v>59</v>
      </c>
      <c r="B52" s="49" t="s">
        <v>59</v>
      </c>
      <c r="C52" s="59" t="s">
        <v>60</v>
      </c>
      <c r="D52" s="36" t="s">
        <v>50</v>
      </c>
      <c r="E52" s="37">
        <v>0</v>
      </c>
      <c r="F52" s="39">
        <v>30000</v>
      </c>
      <c r="G52" s="37">
        <v>0</v>
      </c>
      <c r="H52" s="40">
        <f>SUM(E52:G52)</f>
        <v>30000</v>
      </c>
    </row>
    <row r="53" spans="1:8" ht="14.85" customHeight="1" x14ac:dyDescent="0.3">
      <c r="A53" s="41"/>
      <c r="B53" s="42"/>
      <c r="C53" s="60" t="s">
        <v>61</v>
      </c>
      <c r="D53" s="36" t="s">
        <v>47</v>
      </c>
      <c r="E53" s="37">
        <v>0</v>
      </c>
      <c r="F53" s="39">
        <v>15774</v>
      </c>
      <c r="G53" s="37">
        <v>0</v>
      </c>
      <c r="H53" s="40">
        <f>SUM(E53:G53)</f>
        <v>15774</v>
      </c>
    </row>
    <row r="54" spans="1:8" ht="14.85" customHeight="1" x14ac:dyDescent="0.3">
      <c r="A54" s="41"/>
      <c r="B54" s="41"/>
      <c r="C54" s="61"/>
      <c r="D54" s="36" t="s">
        <v>10</v>
      </c>
      <c r="E54" s="38">
        <f>E53-E52</f>
        <v>0</v>
      </c>
      <c r="F54" s="38">
        <f>F53-F52</f>
        <v>-14226</v>
      </c>
      <c r="G54" s="40">
        <f>G53-G52</f>
        <v>0</v>
      </c>
      <c r="H54" s="40">
        <f>H53-H52</f>
        <v>-14226</v>
      </c>
    </row>
    <row r="55" spans="1:8" ht="14.85" customHeight="1" x14ac:dyDescent="0.3">
      <c r="A55" s="41"/>
      <c r="B55" s="41"/>
      <c r="C55" s="34" t="s">
        <v>62</v>
      </c>
      <c r="D55" s="36" t="s">
        <v>50</v>
      </c>
      <c r="E55" s="37">
        <v>0</v>
      </c>
      <c r="F55" s="37">
        <v>100000</v>
      </c>
      <c r="G55" s="40">
        <v>0</v>
      </c>
      <c r="H55" s="40">
        <f>SUM(E55:G55)</f>
        <v>100000</v>
      </c>
    </row>
    <row r="56" spans="1:8" ht="14.85" customHeight="1" x14ac:dyDescent="0.3">
      <c r="A56" s="41"/>
      <c r="B56" s="41"/>
      <c r="C56" s="42"/>
      <c r="D56" s="36" t="s">
        <v>47</v>
      </c>
      <c r="E56" s="37">
        <v>0</v>
      </c>
      <c r="F56" s="37">
        <v>56086</v>
      </c>
      <c r="G56" s="40">
        <v>0</v>
      </c>
      <c r="H56" s="40">
        <f>SUM(E56:G56)</f>
        <v>56086</v>
      </c>
    </row>
    <row r="57" spans="1:8" ht="14.85" customHeight="1" x14ac:dyDescent="0.3">
      <c r="A57" s="62"/>
      <c r="B57" s="62"/>
      <c r="C57" s="63"/>
      <c r="D57" s="36" t="s">
        <v>10</v>
      </c>
      <c r="E57" s="38">
        <f>E56-E55</f>
        <v>0</v>
      </c>
      <c r="F57" s="38">
        <f>F56-F55</f>
        <v>-43914</v>
      </c>
      <c r="G57" s="40">
        <f>G56-G55</f>
        <v>0</v>
      </c>
      <c r="H57" s="40">
        <f>H56-H55</f>
        <v>-43914</v>
      </c>
    </row>
    <row r="58" spans="1:8" ht="14.85" customHeight="1" x14ac:dyDescent="0.3">
      <c r="A58" s="48"/>
      <c r="B58" s="50"/>
      <c r="C58" s="64"/>
      <c r="D58" s="53" t="s">
        <v>50</v>
      </c>
      <c r="E58" s="54">
        <f>+E52+E55</f>
        <v>0</v>
      </c>
      <c r="F58" s="54">
        <f t="shared" ref="F58:H60" si="16">+F52+F55</f>
        <v>130000</v>
      </c>
      <c r="G58" s="54">
        <f t="shared" si="16"/>
        <v>0</v>
      </c>
      <c r="H58" s="54">
        <f t="shared" si="16"/>
        <v>130000</v>
      </c>
    </row>
    <row r="59" spans="1:8" ht="14.85" customHeight="1" x14ac:dyDescent="0.3">
      <c r="A59" s="48"/>
      <c r="B59" s="50"/>
      <c r="C59" s="45" t="s">
        <v>22</v>
      </c>
      <c r="D59" s="36" t="s">
        <v>47</v>
      </c>
      <c r="E59" s="54">
        <f>+E53+E56</f>
        <v>0</v>
      </c>
      <c r="F59" s="54">
        <f t="shared" si="16"/>
        <v>71860</v>
      </c>
      <c r="G59" s="54">
        <f t="shared" si="16"/>
        <v>0</v>
      </c>
      <c r="H59" s="54">
        <f t="shared" si="16"/>
        <v>71860</v>
      </c>
    </row>
    <row r="60" spans="1:8" ht="14.85" customHeight="1" x14ac:dyDescent="0.3">
      <c r="A60" s="48"/>
      <c r="B60" s="52"/>
      <c r="C60" s="47"/>
      <c r="D60" s="36" t="s">
        <v>10</v>
      </c>
      <c r="E60" s="38">
        <f>E59-E58</f>
        <v>0</v>
      </c>
      <c r="F60" s="38">
        <f>F59-F58</f>
        <v>-58140</v>
      </c>
      <c r="G60" s="40">
        <f>G59-G58</f>
        <v>0</v>
      </c>
      <c r="H60" s="54">
        <f t="shared" si="16"/>
        <v>-58140</v>
      </c>
    </row>
    <row r="61" spans="1:8" ht="14.85" customHeight="1" x14ac:dyDescent="0.3">
      <c r="A61" s="48"/>
      <c r="B61" s="110" t="s">
        <v>22</v>
      </c>
      <c r="C61" s="111"/>
      <c r="D61" s="36" t="s">
        <v>50</v>
      </c>
      <c r="E61" s="37">
        <f>E52+E55</f>
        <v>0</v>
      </c>
      <c r="F61" s="37">
        <f t="shared" ref="F61:H62" si="17">F52+F55</f>
        <v>130000</v>
      </c>
      <c r="G61" s="37">
        <f t="shared" si="17"/>
        <v>0</v>
      </c>
      <c r="H61" s="37">
        <f t="shared" si="17"/>
        <v>130000</v>
      </c>
    </row>
    <row r="62" spans="1:8" ht="14.85" customHeight="1" x14ac:dyDescent="0.3">
      <c r="A62" s="48"/>
      <c r="B62" s="106"/>
      <c r="C62" s="107"/>
      <c r="D62" s="36" t="s">
        <v>47</v>
      </c>
      <c r="E62" s="37">
        <f>E53+E56</f>
        <v>0</v>
      </c>
      <c r="F62" s="37">
        <f t="shared" si="17"/>
        <v>71860</v>
      </c>
      <c r="G62" s="37">
        <f t="shared" si="17"/>
        <v>0</v>
      </c>
      <c r="H62" s="37">
        <f t="shared" si="17"/>
        <v>71860</v>
      </c>
    </row>
    <row r="63" spans="1:8" ht="14.85" customHeight="1" x14ac:dyDescent="0.3">
      <c r="A63" s="55"/>
      <c r="B63" s="108"/>
      <c r="C63" s="109"/>
      <c r="D63" s="36" t="s">
        <v>10</v>
      </c>
      <c r="E63" s="38">
        <f>E62-E61</f>
        <v>0</v>
      </c>
      <c r="F63" s="38">
        <f>F62-F61</f>
        <v>-58140</v>
      </c>
      <c r="G63" s="40">
        <f>G62-G61</f>
        <v>0</v>
      </c>
      <c r="H63" s="40">
        <f t="shared" ref="H63" si="18">SUM(H60)</f>
        <v>-58140</v>
      </c>
    </row>
    <row r="64" spans="1:8" ht="14.85" customHeight="1" x14ac:dyDescent="0.3">
      <c r="A64" s="34" t="s">
        <v>21</v>
      </c>
      <c r="B64" s="35" t="s">
        <v>21</v>
      </c>
      <c r="C64" s="35" t="s">
        <v>63</v>
      </c>
      <c r="D64" s="36" t="s">
        <v>50</v>
      </c>
      <c r="E64" s="37">
        <v>186000</v>
      </c>
      <c r="F64" s="37">
        <v>5043000</v>
      </c>
      <c r="G64" s="40">
        <v>0</v>
      </c>
      <c r="H64" s="40">
        <f t="shared" ref="H64:H71" si="19">SUM(E64:G64)</f>
        <v>5229000</v>
      </c>
    </row>
    <row r="65" spans="1:10" ht="14.85" customHeight="1" x14ac:dyDescent="0.3">
      <c r="A65" s="41"/>
      <c r="B65" s="42"/>
      <c r="C65" s="42"/>
      <c r="D65" s="36" t="s">
        <v>47</v>
      </c>
      <c r="E65" s="37">
        <v>171154</v>
      </c>
      <c r="F65" s="37">
        <v>5057060</v>
      </c>
      <c r="G65" s="40">
        <v>0</v>
      </c>
      <c r="H65" s="40">
        <f t="shared" si="19"/>
        <v>5228214</v>
      </c>
    </row>
    <row r="66" spans="1:10" ht="14.85" customHeight="1" x14ac:dyDescent="0.3">
      <c r="A66" s="41"/>
      <c r="B66" s="42"/>
      <c r="C66" s="44"/>
      <c r="D66" s="36" t="s">
        <v>10</v>
      </c>
      <c r="E66" s="38">
        <f>E65-E64</f>
        <v>-14846</v>
      </c>
      <c r="F66" s="38">
        <f>F65-F64</f>
        <v>14060</v>
      </c>
      <c r="G66" s="40">
        <f>G65-G64</f>
        <v>0</v>
      </c>
      <c r="H66" s="40">
        <f t="shared" si="19"/>
        <v>-786</v>
      </c>
    </row>
    <row r="67" spans="1:10" ht="14.85" customHeight="1" x14ac:dyDescent="0.3">
      <c r="A67" s="41"/>
      <c r="B67" s="42"/>
      <c r="C67" s="35" t="s">
        <v>63</v>
      </c>
      <c r="D67" s="36" t="s">
        <v>50</v>
      </c>
      <c r="E67" s="37">
        <v>0</v>
      </c>
      <c r="F67" s="37">
        <v>0</v>
      </c>
      <c r="G67" s="37">
        <v>30058000</v>
      </c>
      <c r="H67" s="40">
        <f t="shared" si="19"/>
        <v>30058000</v>
      </c>
    </row>
    <row r="68" spans="1:10" ht="14.85" customHeight="1" x14ac:dyDescent="0.3">
      <c r="A68" s="41"/>
      <c r="B68" s="42"/>
      <c r="C68" s="42" t="s">
        <v>64</v>
      </c>
      <c r="D68" s="36" t="s">
        <v>47</v>
      </c>
      <c r="E68" s="37">
        <v>0</v>
      </c>
      <c r="F68" s="37">
        <v>3563</v>
      </c>
      <c r="G68" s="37">
        <v>30054373</v>
      </c>
      <c r="H68" s="40">
        <f t="shared" si="19"/>
        <v>30057936</v>
      </c>
    </row>
    <row r="69" spans="1:10" ht="14.85" customHeight="1" x14ac:dyDescent="0.3">
      <c r="A69" s="41"/>
      <c r="B69" s="42"/>
      <c r="C69" s="44"/>
      <c r="D69" s="36" t="s">
        <v>10</v>
      </c>
      <c r="E69" s="38">
        <f>E68-E67</f>
        <v>0</v>
      </c>
      <c r="F69" s="38">
        <f>F68-F67</f>
        <v>3563</v>
      </c>
      <c r="G69" s="40">
        <f>G68-G67</f>
        <v>-3627</v>
      </c>
      <c r="H69" s="40">
        <f t="shared" si="19"/>
        <v>-64</v>
      </c>
    </row>
    <row r="70" spans="1:10" ht="14.85" customHeight="1" x14ac:dyDescent="0.3">
      <c r="A70" s="41"/>
      <c r="B70" s="42"/>
      <c r="C70" s="65" t="s">
        <v>65</v>
      </c>
      <c r="D70" s="36" t="s">
        <v>50</v>
      </c>
      <c r="E70" s="37">
        <v>0</v>
      </c>
      <c r="F70" s="37">
        <v>26288000</v>
      </c>
      <c r="G70" s="40">
        <v>0</v>
      </c>
      <c r="H70" s="40">
        <f t="shared" si="19"/>
        <v>26288000</v>
      </c>
    </row>
    <row r="71" spans="1:10" ht="14.85" customHeight="1" x14ac:dyDescent="0.3">
      <c r="A71" s="41"/>
      <c r="B71" s="42"/>
      <c r="C71" s="60" t="s">
        <v>26</v>
      </c>
      <c r="D71" s="36" t="s">
        <v>47</v>
      </c>
      <c r="E71" s="37">
        <v>0</v>
      </c>
      <c r="F71" s="37">
        <v>26288304</v>
      </c>
      <c r="G71" s="40">
        <v>0</v>
      </c>
      <c r="H71" s="40">
        <f t="shared" si="19"/>
        <v>26288304</v>
      </c>
    </row>
    <row r="72" spans="1:10" ht="14.85" customHeight="1" x14ac:dyDescent="0.3">
      <c r="A72" s="41"/>
      <c r="B72" s="42"/>
      <c r="C72" s="66"/>
      <c r="D72" s="36" t="s">
        <v>10</v>
      </c>
      <c r="E72" s="38">
        <f>E71-E70</f>
        <v>0</v>
      </c>
      <c r="F72" s="38">
        <f>F71-F70</f>
        <v>304</v>
      </c>
      <c r="G72" s="40">
        <f>G71-G70</f>
        <v>0</v>
      </c>
      <c r="H72" s="40">
        <f>H71-H70</f>
        <v>304</v>
      </c>
      <c r="J72" s="67"/>
    </row>
    <row r="73" spans="1:10" ht="14.85" customHeight="1" x14ac:dyDescent="0.3">
      <c r="A73" s="48"/>
      <c r="B73" s="50"/>
      <c r="C73" s="51"/>
      <c r="D73" s="36" t="s">
        <v>50</v>
      </c>
      <c r="E73" s="37">
        <f>SUM(E64,E67,E70)</f>
        <v>186000</v>
      </c>
      <c r="F73" s="37">
        <f t="shared" ref="F73:G73" si="20">SUM(F64,F67,F70)</f>
        <v>31331000</v>
      </c>
      <c r="G73" s="37">
        <f t="shared" si="20"/>
        <v>30058000</v>
      </c>
      <c r="H73" s="37">
        <f>SUM(H64,H67,H70)</f>
        <v>61575000</v>
      </c>
    </row>
    <row r="74" spans="1:10" ht="14.85" customHeight="1" x14ac:dyDescent="0.3">
      <c r="A74" s="48"/>
      <c r="B74" s="50"/>
      <c r="C74" s="45" t="s">
        <v>22</v>
      </c>
      <c r="D74" s="36" t="s">
        <v>47</v>
      </c>
      <c r="E74" s="37">
        <f>SUM(E65,E68,E71)</f>
        <v>171154</v>
      </c>
      <c r="F74" s="37">
        <f>SUM(F65,F68,F71)</f>
        <v>31348927</v>
      </c>
      <c r="G74" s="37">
        <f>SUM(G65,G68,G71)</f>
        <v>30054373</v>
      </c>
      <c r="H74" s="37">
        <f>SUM(H65,H68,H71)</f>
        <v>61574454</v>
      </c>
    </row>
    <row r="75" spans="1:10" ht="14.85" customHeight="1" x14ac:dyDescent="0.3">
      <c r="A75" s="48"/>
      <c r="B75" s="52"/>
      <c r="C75" s="47"/>
      <c r="D75" s="36" t="s">
        <v>10</v>
      </c>
      <c r="E75" s="37">
        <f>SUM(E66,E69,E72)</f>
        <v>-14846</v>
      </c>
      <c r="F75" s="37">
        <f t="shared" ref="F75:G75" si="21">SUM(F66,F69,F72)</f>
        <v>17927</v>
      </c>
      <c r="G75" s="37">
        <f t="shared" si="21"/>
        <v>-3627</v>
      </c>
      <c r="H75" s="37">
        <f>SUM(H66,H69,H72)</f>
        <v>-546</v>
      </c>
    </row>
    <row r="76" spans="1:10" ht="14.85" customHeight="1" x14ac:dyDescent="0.3">
      <c r="A76" s="48"/>
      <c r="B76" s="110" t="s">
        <v>22</v>
      </c>
      <c r="C76" s="111"/>
      <c r="D76" s="36" t="s">
        <v>50</v>
      </c>
      <c r="E76" s="37">
        <f>E73</f>
        <v>186000</v>
      </c>
      <c r="F76" s="37">
        <f t="shared" ref="E76:G77" si="22">F73</f>
        <v>31331000</v>
      </c>
      <c r="G76" s="37">
        <f t="shared" si="22"/>
        <v>30058000</v>
      </c>
      <c r="H76" s="40">
        <f>SUM(H73)</f>
        <v>61575000</v>
      </c>
    </row>
    <row r="77" spans="1:10" ht="14.85" customHeight="1" x14ac:dyDescent="0.3">
      <c r="A77" s="48"/>
      <c r="B77" s="106"/>
      <c r="C77" s="107"/>
      <c r="D77" s="36" t="s">
        <v>47</v>
      </c>
      <c r="E77" s="37">
        <f t="shared" si="22"/>
        <v>171154</v>
      </c>
      <c r="F77" s="37">
        <f t="shared" si="22"/>
        <v>31348927</v>
      </c>
      <c r="G77" s="37">
        <f t="shared" si="22"/>
        <v>30054373</v>
      </c>
      <c r="H77" s="40">
        <f t="shared" ref="H77:H78" si="23">SUM(H74)</f>
        <v>61574454</v>
      </c>
    </row>
    <row r="78" spans="1:10" ht="14.85" customHeight="1" x14ac:dyDescent="0.3">
      <c r="A78" s="55"/>
      <c r="B78" s="108"/>
      <c r="C78" s="109"/>
      <c r="D78" s="36" t="s">
        <v>10</v>
      </c>
      <c r="E78" s="38">
        <f>E77-E76</f>
        <v>-14846</v>
      </c>
      <c r="F78" s="38">
        <f>F77-F76</f>
        <v>17927</v>
      </c>
      <c r="G78" s="40">
        <f>G77-G76</f>
        <v>-3627</v>
      </c>
      <c r="H78" s="40">
        <f t="shared" si="23"/>
        <v>-546</v>
      </c>
    </row>
    <row r="79" spans="1:10" ht="14.85" customHeight="1" x14ac:dyDescent="0.3">
      <c r="A79" s="68"/>
      <c r="B79" s="69"/>
      <c r="C79" s="70"/>
      <c r="D79" s="36" t="s">
        <v>50</v>
      </c>
      <c r="E79" s="37">
        <f t="shared" ref="E79:G80" si="24">E13+E28+E40+E49+E61+E76</f>
        <v>479206000</v>
      </c>
      <c r="F79" s="37">
        <f t="shared" si="24"/>
        <v>218330000</v>
      </c>
      <c r="G79" s="37">
        <f t="shared" si="24"/>
        <v>49998000</v>
      </c>
      <c r="H79" s="40">
        <f>SUM(E79:G79)</f>
        <v>747534000</v>
      </c>
    </row>
    <row r="80" spans="1:10" ht="14.85" customHeight="1" x14ac:dyDescent="0.3">
      <c r="A80" s="71"/>
      <c r="B80" s="72" t="s">
        <v>66</v>
      </c>
      <c r="C80" s="73"/>
      <c r="D80" s="36" t="s">
        <v>47</v>
      </c>
      <c r="E80" s="37">
        <f t="shared" si="24"/>
        <v>453315154</v>
      </c>
      <c r="F80" s="37">
        <f t="shared" si="24"/>
        <v>220240204</v>
      </c>
      <c r="G80" s="37">
        <f t="shared" si="24"/>
        <v>52103333</v>
      </c>
      <c r="H80" s="40">
        <f>SUM(E80:G80)</f>
        <v>725658691</v>
      </c>
      <c r="I80" s="74"/>
    </row>
    <row r="81" spans="1:8" ht="14.85" customHeight="1" x14ac:dyDescent="0.3">
      <c r="A81" s="75"/>
      <c r="B81" s="76"/>
      <c r="C81" s="77"/>
      <c r="D81" s="36" t="s">
        <v>10</v>
      </c>
      <c r="E81" s="38">
        <f>E80-E79</f>
        <v>-25890846</v>
      </c>
      <c r="F81" s="38">
        <f t="shared" ref="F81:G81" si="25">F80-F79</f>
        <v>1910204</v>
      </c>
      <c r="G81" s="38">
        <f t="shared" si="25"/>
        <v>2105333</v>
      </c>
      <c r="H81" s="38">
        <f>H80-H79</f>
        <v>-21875309</v>
      </c>
    </row>
    <row r="84" spans="1:8" ht="14.85" customHeight="1" x14ac:dyDescent="0.3">
      <c r="E84" s="67"/>
    </row>
    <row r="138" spans="1:3" ht="14.85" customHeight="1" x14ac:dyDescent="0.3">
      <c r="A138" s="79"/>
      <c r="B138" s="80"/>
      <c r="C138" s="81"/>
    </row>
  </sheetData>
  <mergeCells count="11">
    <mergeCell ref="B13:C15"/>
    <mergeCell ref="D2:D3"/>
    <mergeCell ref="E2:E3"/>
    <mergeCell ref="F2:F3"/>
    <mergeCell ref="G2:G3"/>
    <mergeCell ref="H2:H3"/>
    <mergeCell ref="B28:C30"/>
    <mergeCell ref="B40:C42"/>
    <mergeCell ref="B49:C51"/>
    <mergeCell ref="B61:C63"/>
    <mergeCell ref="B76:C78"/>
  </mergeCells>
  <phoneticPr fontId="4" type="noConversion"/>
  <printOptions horizontalCentered="1"/>
  <pageMargins left="0.59055118110236227" right="0.59055118110236227" top="0.98425196850393704" bottom="0.98425196850393704" header="0.51181102362204722" footer="0.51181102362204722"/>
  <pageSetup paperSize="9" firstPageNumber="38" orientation="landscape" r:id="rId1"/>
  <headerFooter>
    <oddFooter xml:space="preserve">&amp;C&amp;"굴체림,보통"&amp;10- &amp;P -
</oddFooter>
  </headerFooter>
  <rowBreaks count="2" manualBreakCount="2">
    <brk id="30" max="7" man="1"/>
    <brk id="57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I167"/>
  <sheetViews>
    <sheetView view="pageBreakPreview" topLeftCell="C1" zoomScaleNormal="100" zoomScaleSheetLayoutView="100" workbookViewId="0">
      <pane ySplit="3" topLeftCell="A82" activePane="bottomLeft" state="frozen"/>
      <selection activeCell="A13" sqref="A13"/>
      <selection pane="bottomLeft" activeCell="A13" sqref="A13"/>
    </sheetView>
  </sheetViews>
  <sheetFormatPr defaultRowHeight="14.85" customHeight="1" x14ac:dyDescent="0.3"/>
  <cols>
    <col min="1" max="3" width="13.625" style="29" customWidth="1"/>
    <col min="4" max="4" width="5.625" style="103" customWidth="1"/>
    <col min="5" max="7" width="17.125" style="29" customWidth="1"/>
    <col min="8" max="8" width="17.125" style="78" customWidth="1"/>
    <col min="9" max="9" width="13.625" style="87" customWidth="1"/>
    <col min="10" max="10" width="21.25" style="29" customWidth="1"/>
    <col min="11" max="16384" width="9" style="29"/>
  </cols>
  <sheetData>
    <row r="1" spans="1:8" s="83" customFormat="1" ht="14.85" customHeight="1" x14ac:dyDescent="0.3">
      <c r="A1" s="25" t="s">
        <v>67</v>
      </c>
      <c r="B1" s="25"/>
      <c r="C1" s="25"/>
      <c r="D1" s="82"/>
      <c r="E1" s="25"/>
      <c r="F1" s="25"/>
      <c r="G1" s="25"/>
      <c r="H1" s="28" t="s">
        <v>68</v>
      </c>
    </row>
    <row r="2" spans="1:8" s="87" customFormat="1" ht="14.85" customHeight="1" x14ac:dyDescent="0.3">
      <c r="A2" s="84"/>
      <c r="B2" s="85" t="s">
        <v>69</v>
      </c>
      <c r="C2" s="86"/>
      <c r="D2" s="112" t="s">
        <v>36</v>
      </c>
      <c r="E2" s="112" t="s">
        <v>37</v>
      </c>
      <c r="F2" s="112" t="s">
        <v>38</v>
      </c>
      <c r="G2" s="112" t="s">
        <v>39</v>
      </c>
      <c r="H2" s="113" t="s">
        <v>40</v>
      </c>
    </row>
    <row r="3" spans="1:8" s="87" customFormat="1" ht="14.85" customHeight="1" x14ac:dyDescent="0.3">
      <c r="A3" s="33" t="s">
        <v>41</v>
      </c>
      <c r="B3" s="33" t="s">
        <v>42</v>
      </c>
      <c r="C3" s="33" t="s">
        <v>70</v>
      </c>
      <c r="D3" s="112"/>
      <c r="E3" s="112"/>
      <c r="F3" s="112"/>
      <c r="G3" s="112"/>
      <c r="H3" s="113"/>
    </row>
    <row r="4" spans="1:8" s="87" customFormat="1" ht="14.85" customHeight="1" x14ac:dyDescent="0.3">
      <c r="A4" s="34" t="s">
        <v>71</v>
      </c>
      <c r="B4" s="35" t="s">
        <v>72</v>
      </c>
      <c r="C4" s="49" t="s">
        <v>73</v>
      </c>
      <c r="D4" s="88" t="s">
        <v>50</v>
      </c>
      <c r="E4" s="38">
        <v>296594000</v>
      </c>
      <c r="F4" s="38">
        <v>16100000</v>
      </c>
      <c r="G4" s="38">
        <v>0</v>
      </c>
      <c r="H4" s="40">
        <f t="shared" ref="H4:H18" si="0">SUM(E4:G4)</f>
        <v>312694000</v>
      </c>
    </row>
    <row r="5" spans="1:8" s="87" customFormat="1" ht="14.85" customHeight="1" x14ac:dyDescent="0.3">
      <c r="A5" s="41"/>
      <c r="B5" s="42"/>
      <c r="C5" s="42"/>
      <c r="D5" s="88" t="s">
        <v>47</v>
      </c>
      <c r="E5" s="40">
        <v>290150060</v>
      </c>
      <c r="F5" s="40">
        <v>16080000</v>
      </c>
      <c r="G5" s="40">
        <v>0</v>
      </c>
      <c r="H5" s="40">
        <f t="shared" si="0"/>
        <v>306230060</v>
      </c>
    </row>
    <row r="6" spans="1:8" s="87" customFormat="1" ht="14.85" customHeight="1" x14ac:dyDescent="0.3">
      <c r="A6" s="41"/>
      <c r="B6" s="42"/>
      <c r="C6" s="42"/>
      <c r="D6" s="88" t="s">
        <v>10</v>
      </c>
      <c r="E6" s="40">
        <f>E5-E4</f>
        <v>-6443940</v>
      </c>
      <c r="F6" s="40">
        <f>F5-F4</f>
        <v>-20000</v>
      </c>
      <c r="G6" s="40">
        <f>G5-G4</f>
        <v>0</v>
      </c>
      <c r="H6" s="40">
        <f t="shared" si="0"/>
        <v>-6463940</v>
      </c>
    </row>
    <row r="7" spans="1:8" s="87" customFormat="1" ht="14.85" customHeight="1" x14ac:dyDescent="0.3">
      <c r="A7" s="41"/>
      <c r="B7" s="42"/>
      <c r="C7" s="35" t="s">
        <v>74</v>
      </c>
      <c r="D7" s="88" t="s">
        <v>50</v>
      </c>
      <c r="E7" s="38">
        <v>64725000</v>
      </c>
      <c r="F7" s="38">
        <v>21100000</v>
      </c>
      <c r="G7" s="39">
        <v>0</v>
      </c>
      <c r="H7" s="40">
        <f t="shared" si="0"/>
        <v>85825000</v>
      </c>
    </row>
    <row r="8" spans="1:8" s="87" customFormat="1" ht="14.85" customHeight="1" x14ac:dyDescent="0.3">
      <c r="A8" s="41"/>
      <c r="B8" s="42"/>
      <c r="C8" s="42"/>
      <c r="D8" s="88" t="s">
        <v>47</v>
      </c>
      <c r="E8" s="40">
        <v>61366330</v>
      </c>
      <c r="F8" s="40">
        <v>21030190</v>
      </c>
      <c r="G8" s="39">
        <v>0</v>
      </c>
      <c r="H8" s="40">
        <f t="shared" si="0"/>
        <v>82396520</v>
      </c>
    </row>
    <row r="9" spans="1:8" s="87" customFormat="1" ht="14.85" customHeight="1" x14ac:dyDescent="0.3">
      <c r="A9" s="41"/>
      <c r="B9" s="42"/>
      <c r="C9" s="44"/>
      <c r="D9" s="88" t="s">
        <v>48</v>
      </c>
      <c r="E9" s="40">
        <f>E8-E7</f>
        <v>-3358670</v>
      </c>
      <c r="F9" s="40">
        <f>F8-F7</f>
        <v>-69810</v>
      </c>
      <c r="G9" s="40">
        <f>G8-G7</f>
        <v>0</v>
      </c>
      <c r="H9" s="40">
        <f t="shared" si="0"/>
        <v>-3428480</v>
      </c>
    </row>
    <row r="10" spans="1:8" s="87" customFormat="1" ht="14.85" customHeight="1" x14ac:dyDescent="0.3">
      <c r="A10" s="41"/>
      <c r="B10" s="42"/>
      <c r="C10" s="49" t="s">
        <v>75</v>
      </c>
      <c r="D10" s="88" t="s">
        <v>50</v>
      </c>
      <c r="E10" s="38">
        <v>29210000</v>
      </c>
      <c r="F10" s="38">
        <v>4000000</v>
      </c>
      <c r="G10" s="39">
        <v>0</v>
      </c>
      <c r="H10" s="40">
        <f t="shared" si="0"/>
        <v>33210000</v>
      </c>
    </row>
    <row r="11" spans="1:8" s="87" customFormat="1" ht="14.85" customHeight="1" x14ac:dyDescent="0.3">
      <c r="A11" s="41"/>
      <c r="B11" s="42"/>
      <c r="C11" s="42" t="s">
        <v>76</v>
      </c>
      <c r="D11" s="88" t="s">
        <v>47</v>
      </c>
      <c r="E11" s="40">
        <v>28962150</v>
      </c>
      <c r="F11" s="40">
        <v>3992540</v>
      </c>
      <c r="G11" s="39">
        <v>0</v>
      </c>
      <c r="H11" s="40">
        <f t="shared" si="0"/>
        <v>32954690</v>
      </c>
    </row>
    <row r="12" spans="1:8" s="87" customFormat="1" ht="14.85" customHeight="1" x14ac:dyDescent="0.3">
      <c r="A12" s="41"/>
      <c r="B12" s="42"/>
      <c r="C12" s="89"/>
      <c r="D12" s="88" t="s">
        <v>10</v>
      </c>
      <c r="E12" s="40">
        <f>E11-E10</f>
        <v>-247850</v>
      </c>
      <c r="F12" s="40">
        <f>F11-F10</f>
        <v>-7460</v>
      </c>
      <c r="G12" s="40">
        <f>G11-G10</f>
        <v>0</v>
      </c>
      <c r="H12" s="40">
        <f t="shared" si="0"/>
        <v>-255310</v>
      </c>
    </row>
    <row r="13" spans="1:8" s="87" customFormat="1" ht="14.85" customHeight="1" x14ac:dyDescent="0.3">
      <c r="A13" s="41"/>
      <c r="B13" s="42"/>
      <c r="C13" s="35" t="s">
        <v>77</v>
      </c>
      <c r="D13" s="88" t="s">
        <v>50</v>
      </c>
      <c r="E13" s="38">
        <v>31360000</v>
      </c>
      <c r="F13" s="38">
        <v>6500000</v>
      </c>
      <c r="G13" s="39">
        <v>0</v>
      </c>
      <c r="H13" s="40">
        <f t="shared" si="0"/>
        <v>37860000</v>
      </c>
    </row>
    <row r="14" spans="1:8" s="87" customFormat="1" ht="14.85" customHeight="1" x14ac:dyDescent="0.3">
      <c r="A14" s="41"/>
      <c r="B14" s="42"/>
      <c r="C14" s="42"/>
      <c r="D14" s="88" t="s">
        <v>47</v>
      </c>
      <c r="E14" s="40">
        <v>30860900</v>
      </c>
      <c r="F14" s="40">
        <v>6445463</v>
      </c>
      <c r="G14" s="39">
        <v>0</v>
      </c>
      <c r="H14" s="40">
        <f t="shared" si="0"/>
        <v>37306363</v>
      </c>
    </row>
    <row r="15" spans="1:8" s="87" customFormat="1" ht="14.85" customHeight="1" x14ac:dyDescent="0.3">
      <c r="A15" s="41"/>
      <c r="B15" s="42"/>
      <c r="C15" s="44"/>
      <c r="D15" s="88" t="s">
        <v>10</v>
      </c>
      <c r="E15" s="40">
        <f>E14-E13</f>
        <v>-499100</v>
      </c>
      <c r="F15" s="40">
        <f>F14-F13</f>
        <v>-54537</v>
      </c>
      <c r="G15" s="40">
        <f>G14-G13</f>
        <v>0</v>
      </c>
      <c r="H15" s="40">
        <f t="shared" si="0"/>
        <v>-553637</v>
      </c>
    </row>
    <row r="16" spans="1:8" s="87" customFormat="1" ht="14.85" customHeight="1" x14ac:dyDescent="0.3">
      <c r="A16" s="41"/>
      <c r="B16" s="42"/>
      <c r="C16" s="49" t="s">
        <v>78</v>
      </c>
      <c r="D16" s="88" t="s">
        <v>50</v>
      </c>
      <c r="E16" s="38">
        <v>2138000</v>
      </c>
      <c r="F16" s="38">
        <v>900000</v>
      </c>
      <c r="G16" s="39">
        <v>0</v>
      </c>
      <c r="H16" s="40">
        <f t="shared" si="0"/>
        <v>3038000</v>
      </c>
    </row>
    <row r="17" spans="1:8" s="87" customFormat="1" ht="14.85" customHeight="1" x14ac:dyDescent="0.3">
      <c r="A17" s="41"/>
      <c r="B17" s="42"/>
      <c r="C17" s="42"/>
      <c r="D17" s="88" t="s">
        <v>79</v>
      </c>
      <c r="E17" s="40">
        <v>2020000</v>
      </c>
      <c r="F17" s="40">
        <v>876100</v>
      </c>
      <c r="G17" s="39">
        <v>0</v>
      </c>
      <c r="H17" s="40">
        <f t="shared" si="0"/>
        <v>2896100</v>
      </c>
    </row>
    <row r="18" spans="1:8" s="87" customFormat="1" ht="14.85" customHeight="1" x14ac:dyDescent="0.3">
      <c r="A18" s="41"/>
      <c r="B18" s="42"/>
      <c r="C18" s="42"/>
      <c r="D18" s="88" t="s">
        <v>48</v>
      </c>
      <c r="E18" s="38">
        <f>E17-E16</f>
        <v>-118000</v>
      </c>
      <c r="F18" s="38">
        <f>F17-F16</f>
        <v>-23900</v>
      </c>
      <c r="G18" s="38">
        <f>G17-G16</f>
        <v>0</v>
      </c>
      <c r="H18" s="40">
        <f t="shared" si="0"/>
        <v>-141900</v>
      </c>
    </row>
    <row r="19" spans="1:8" s="87" customFormat="1" ht="14.85" customHeight="1" x14ac:dyDescent="0.3">
      <c r="A19" s="48"/>
      <c r="B19" s="50"/>
      <c r="C19" s="51"/>
      <c r="D19" s="88" t="s">
        <v>46</v>
      </c>
      <c r="E19" s="38">
        <f>E4+E10+E13+E16+E7</f>
        <v>424027000</v>
      </c>
      <c r="F19" s="38">
        <f>F4+F10+F13+F16+F7</f>
        <v>48600000</v>
      </c>
      <c r="G19" s="38">
        <f t="shared" ref="F19:G21" si="1">G4+G10+G13+G16+G7</f>
        <v>0</v>
      </c>
      <c r="H19" s="38">
        <f>H4+H10+H13+H16+H7</f>
        <v>472627000</v>
      </c>
    </row>
    <row r="20" spans="1:8" s="87" customFormat="1" ht="14.85" customHeight="1" x14ac:dyDescent="0.3">
      <c r="A20" s="48"/>
      <c r="B20" s="50"/>
      <c r="C20" s="45" t="s">
        <v>22</v>
      </c>
      <c r="D20" s="88" t="s">
        <v>47</v>
      </c>
      <c r="E20" s="38">
        <f>E5+E11+E14+E17+E8</f>
        <v>413359440</v>
      </c>
      <c r="F20" s="38">
        <f>F5+F11+F14+F17+F8</f>
        <v>48424293</v>
      </c>
      <c r="G20" s="38">
        <f t="shared" si="1"/>
        <v>0</v>
      </c>
      <c r="H20" s="38">
        <f>H5+H11+H14+H17+H8</f>
        <v>461783733</v>
      </c>
    </row>
    <row r="21" spans="1:8" s="87" customFormat="1" ht="14.85" customHeight="1" x14ac:dyDescent="0.3">
      <c r="A21" s="48"/>
      <c r="B21" s="52"/>
      <c r="C21" s="47"/>
      <c r="D21" s="88" t="s">
        <v>10</v>
      </c>
      <c r="E21" s="38">
        <f>E6+E12+E15+E18+E9</f>
        <v>-10667560</v>
      </c>
      <c r="F21" s="38">
        <f t="shared" si="1"/>
        <v>-175707</v>
      </c>
      <c r="G21" s="38">
        <f t="shared" si="1"/>
        <v>0</v>
      </c>
      <c r="H21" s="38">
        <f>H6+H12+H15+H18+H9</f>
        <v>-10843267</v>
      </c>
    </row>
    <row r="22" spans="1:8" s="87" customFormat="1" ht="14.85" customHeight="1" x14ac:dyDescent="0.3">
      <c r="A22" s="48"/>
      <c r="B22" s="110" t="s">
        <v>22</v>
      </c>
      <c r="C22" s="111"/>
      <c r="D22" s="88" t="s">
        <v>50</v>
      </c>
      <c r="E22" s="38">
        <f t="shared" ref="E22:G23" si="2">E19</f>
        <v>424027000</v>
      </c>
      <c r="F22" s="38">
        <f t="shared" si="2"/>
        <v>48600000</v>
      </c>
      <c r="G22" s="38">
        <f t="shared" si="2"/>
        <v>0</v>
      </c>
      <c r="H22" s="40">
        <f>SUM(H19)</f>
        <v>472627000</v>
      </c>
    </row>
    <row r="23" spans="1:8" s="87" customFormat="1" ht="14.85" customHeight="1" x14ac:dyDescent="0.3">
      <c r="A23" s="48"/>
      <c r="B23" s="114"/>
      <c r="C23" s="107"/>
      <c r="D23" s="88" t="s">
        <v>47</v>
      </c>
      <c r="E23" s="38">
        <f t="shared" si="2"/>
        <v>413359440</v>
      </c>
      <c r="F23" s="38">
        <f t="shared" si="2"/>
        <v>48424293</v>
      </c>
      <c r="G23" s="38">
        <f t="shared" si="2"/>
        <v>0</v>
      </c>
      <c r="H23" s="40">
        <f t="shared" ref="H23:H24" si="3">SUM(H20)</f>
        <v>461783733</v>
      </c>
    </row>
    <row r="24" spans="1:8" s="87" customFormat="1" ht="14.85" customHeight="1" x14ac:dyDescent="0.3">
      <c r="A24" s="41"/>
      <c r="B24" s="115"/>
      <c r="C24" s="109"/>
      <c r="D24" s="88" t="s">
        <v>10</v>
      </c>
      <c r="E24" s="38">
        <f>E23-E22</f>
        <v>-10667560</v>
      </c>
      <c r="F24" s="38">
        <f t="shared" ref="F24:G24" si="4">F23-F22</f>
        <v>-175707</v>
      </c>
      <c r="G24" s="38">
        <f t="shared" si="4"/>
        <v>0</v>
      </c>
      <c r="H24" s="40">
        <f t="shared" si="3"/>
        <v>-10843267</v>
      </c>
    </row>
    <row r="25" spans="1:8" s="87" customFormat="1" ht="14.85" customHeight="1" x14ac:dyDescent="0.3">
      <c r="A25" s="43"/>
      <c r="B25" s="35" t="s">
        <v>80</v>
      </c>
      <c r="C25" s="35" t="s">
        <v>81</v>
      </c>
      <c r="D25" s="88" t="s">
        <v>46</v>
      </c>
      <c r="E25" s="38">
        <v>200000</v>
      </c>
      <c r="F25" s="38">
        <v>1000000</v>
      </c>
      <c r="G25" s="37">
        <v>0</v>
      </c>
      <c r="H25" s="40">
        <f>SUM(E25:G25)</f>
        <v>1200000</v>
      </c>
    </row>
    <row r="26" spans="1:8" s="87" customFormat="1" ht="14.85" customHeight="1" x14ac:dyDescent="0.3">
      <c r="A26" s="41"/>
      <c r="B26" s="42"/>
      <c r="C26" s="42"/>
      <c r="D26" s="88" t="s">
        <v>47</v>
      </c>
      <c r="E26" s="40">
        <v>185300</v>
      </c>
      <c r="F26" s="40">
        <v>601940</v>
      </c>
      <c r="G26" s="38">
        <v>0</v>
      </c>
      <c r="H26" s="40">
        <f>SUM(E26:G26)</f>
        <v>787240</v>
      </c>
    </row>
    <row r="27" spans="1:8" s="87" customFormat="1" ht="14.85" customHeight="1" x14ac:dyDescent="0.3">
      <c r="A27" s="41"/>
      <c r="B27" s="41"/>
      <c r="C27" s="89"/>
      <c r="D27" s="88" t="s">
        <v>10</v>
      </c>
      <c r="E27" s="38">
        <f>E26-E25</f>
        <v>-14700</v>
      </c>
      <c r="F27" s="38">
        <f>F26-F25</f>
        <v>-398060</v>
      </c>
      <c r="G27" s="38">
        <f>G26-G25</f>
        <v>0</v>
      </c>
      <c r="H27" s="40">
        <f>H26-H25</f>
        <v>-412760</v>
      </c>
    </row>
    <row r="28" spans="1:8" s="87" customFormat="1" ht="14.85" customHeight="1" x14ac:dyDescent="0.3">
      <c r="A28" s="41"/>
      <c r="B28" s="41"/>
      <c r="C28" s="34" t="s">
        <v>82</v>
      </c>
      <c r="D28" s="88" t="s">
        <v>50</v>
      </c>
      <c r="E28" s="37">
        <v>100000</v>
      </c>
      <c r="F28" s="38">
        <v>840000</v>
      </c>
      <c r="G28" s="37">
        <v>0</v>
      </c>
      <c r="H28" s="40">
        <f>SUM(E28:G28)</f>
        <v>940000</v>
      </c>
    </row>
    <row r="29" spans="1:8" s="87" customFormat="1" ht="14.85" customHeight="1" x14ac:dyDescent="0.3">
      <c r="A29" s="41"/>
      <c r="B29" s="42"/>
      <c r="C29" s="41"/>
      <c r="D29" s="88" t="s">
        <v>47</v>
      </c>
      <c r="E29" s="37">
        <v>5780</v>
      </c>
      <c r="F29" s="40">
        <v>449860</v>
      </c>
      <c r="G29" s="38">
        <v>0</v>
      </c>
      <c r="H29" s="40">
        <f>SUM(E29:G29)</f>
        <v>455640</v>
      </c>
    </row>
    <row r="30" spans="1:8" s="87" customFormat="1" ht="14.85" customHeight="1" x14ac:dyDescent="0.3">
      <c r="A30" s="89"/>
      <c r="B30" s="44"/>
      <c r="C30" s="89"/>
      <c r="D30" s="88" t="s">
        <v>10</v>
      </c>
      <c r="E30" s="38">
        <f>E29-E28</f>
        <v>-94220</v>
      </c>
      <c r="F30" s="38">
        <f>F29-F28</f>
        <v>-390140</v>
      </c>
      <c r="G30" s="38">
        <f>G29-G28</f>
        <v>0</v>
      </c>
      <c r="H30" s="40">
        <f>H29-H28</f>
        <v>-484360</v>
      </c>
    </row>
    <row r="31" spans="1:8" s="87" customFormat="1" ht="14.85" customHeight="1" x14ac:dyDescent="0.3">
      <c r="A31" s="48"/>
      <c r="B31" s="56"/>
      <c r="C31" s="64"/>
      <c r="D31" s="90" t="s">
        <v>50</v>
      </c>
      <c r="E31" s="54">
        <f>SUM(E25,E28)</f>
        <v>300000</v>
      </c>
      <c r="F31" s="54">
        <f>SUM(F25,F28)</f>
        <v>1840000</v>
      </c>
      <c r="G31" s="54">
        <f>SUM(G25,G28)</f>
        <v>0</v>
      </c>
      <c r="H31" s="58">
        <f>SUM(H25,H28)</f>
        <v>2140000</v>
      </c>
    </row>
    <row r="32" spans="1:8" s="87" customFormat="1" ht="14.85" customHeight="1" x14ac:dyDescent="0.3">
      <c r="A32" s="48"/>
      <c r="B32" s="56"/>
      <c r="C32" s="45" t="s">
        <v>22</v>
      </c>
      <c r="D32" s="88" t="s">
        <v>47</v>
      </c>
      <c r="E32" s="37">
        <f>E26+E29</f>
        <v>191080</v>
      </c>
      <c r="F32" s="37">
        <f>F26+F29</f>
        <v>1051800</v>
      </c>
      <c r="G32" s="37">
        <f>G26+G29</f>
        <v>0</v>
      </c>
      <c r="H32" s="58">
        <f t="shared" ref="H32:H33" si="5">SUM(H26,H29)</f>
        <v>1242880</v>
      </c>
    </row>
    <row r="33" spans="1:8" s="87" customFormat="1" ht="14.85" customHeight="1" x14ac:dyDescent="0.3">
      <c r="A33" s="48"/>
      <c r="B33" s="44"/>
      <c r="C33" s="47"/>
      <c r="D33" s="88" t="s">
        <v>10</v>
      </c>
      <c r="E33" s="38">
        <f>E32-E31</f>
        <v>-108920</v>
      </c>
      <c r="F33" s="38">
        <f>F32-F31</f>
        <v>-788200</v>
      </c>
      <c r="G33" s="38">
        <f>G32-G31</f>
        <v>0</v>
      </c>
      <c r="H33" s="58">
        <f t="shared" si="5"/>
        <v>-897120</v>
      </c>
    </row>
    <row r="34" spans="1:8" s="87" customFormat="1" ht="14.85" customHeight="1" x14ac:dyDescent="0.3">
      <c r="A34" s="48"/>
      <c r="B34" s="35" t="s">
        <v>83</v>
      </c>
      <c r="C34" s="49" t="s">
        <v>84</v>
      </c>
      <c r="D34" s="88" t="s">
        <v>50</v>
      </c>
      <c r="E34" s="38">
        <v>500000</v>
      </c>
      <c r="F34" s="38">
        <v>5080000</v>
      </c>
      <c r="G34" s="38">
        <v>100000</v>
      </c>
      <c r="H34" s="40">
        <f t="shared" ref="H34:H50" si="6">SUM(E34:G34)</f>
        <v>5680000</v>
      </c>
    </row>
    <row r="35" spans="1:8" s="87" customFormat="1" ht="14.85" customHeight="1" x14ac:dyDescent="0.3">
      <c r="A35" s="48"/>
      <c r="B35" s="42"/>
      <c r="C35" s="42"/>
      <c r="D35" s="88" t="s">
        <v>47</v>
      </c>
      <c r="E35" s="40">
        <v>462400</v>
      </c>
      <c r="F35" s="40">
        <v>4289830</v>
      </c>
      <c r="G35" s="40">
        <v>103800</v>
      </c>
      <c r="H35" s="40">
        <f t="shared" si="6"/>
        <v>4856030</v>
      </c>
    </row>
    <row r="36" spans="1:8" s="87" customFormat="1" ht="14.85" customHeight="1" x14ac:dyDescent="0.3">
      <c r="A36" s="48"/>
      <c r="B36" s="42"/>
      <c r="C36" s="42"/>
      <c r="D36" s="88" t="s">
        <v>10</v>
      </c>
      <c r="E36" s="38">
        <f>E35-E34</f>
        <v>-37600</v>
      </c>
      <c r="F36" s="38">
        <f>F35-F34</f>
        <v>-790170</v>
      </c>
      <c r="G36" s="38">
        <f>G35-G34</f>
        <v>3800</v>
      </c>
      <c r="H36" s="40">
        <f t="shared" si="6"/>
        <v>-823970</v>
      </c>
    </row>
    <row r="37" spans="1:8" s="87" customFormat="1" ht="14.85" customHeight="1" x14ac:dyDescent="0.3">
      <c r="A37" s="48"/>
      <c r="B37" s="42"/>
      <c r="C37" s="35" t="s">
        <v>85</v>
      </c>
      <c r="D37" s="88" t="s">
        <v>50</v>
      </c>
      <c r="E37" s="38">
        <v>11600000</v>
      </c>
      <c r="F37" s="38">
        <v>2031000</v>
      </c>
      <c r="G37" s="38">
        <v>5500000</v>
      </c>
      <c r="H37" s="40">
        <f t="shared" si="6"/>
        <v>19131000</v>
      </c>
    </row>
    <row r="38" spans="1:8" s="87" customFormat="1" ht="14.85" customHeight="1" x14ac:dyDescent="0.3">
      <c r="A38" s="48"/>
      <c r="B38" s="42"/>
      <c r="C38" s="42"/>
      <c r="D38" s="88" t="s">
        <v>47</v>
      </c>
      <c r="E38" s="40">
        <v>11554130</v>
      </c>
      <c r="F38" s="40">
        <v>1972190</v>
      </c>
      <c r="G38" s="40">
        <v>5311150</v>
      </c>
      <c r="H38" s="40">
        <f t="shared" si="6"/>
        <v>18837470</v>
      </c>
    </row>
    <row r="39" spans="1:8" s="87" customFormat="1" ht="14.85" customHeight="1" x14ac:dyDescent="0.3">
      <c r="A39" s="48"/>
      <c r="B39" s="42"/>
      <c r="C39" s="44"/>
      <c r="D39" s="88" t="s">
        <v>10</v>
      </c>
      <c r="E39" s="38">
        <f>E38-E37</f>
        <v>-45870</v>
      </c>
      <c r="F39" s="38">
        <f>F38-F37</f>
        <v>-58810</v>
      </c>
      <c r="G39" s="38">
        <f>G38-G37</f>
        <v>-188850</v>
      </c>
      <c r="H39" s="40">
        <f t="shared" si="6"/>
        <v>-293530</v>
      </c>
    </row>
    <row r="40" spans="1:8" s="87" customFormat="1" ht="14.85" customHeight="1" x14ac:dyDescent="0.3">
      <c r="A40" s="48"/>
      <c r="B40" s="42"/>
      <c r="C40" s="49" t="s">
        <v>86</v>
      </c>
      <c r="D40" s="88" t="s">
        <v>50</v>
      </c>
      <c r="E40" s="38">
        <v>8112000</v>
      </c>
      <c r="F40" s="38">
        <v>5500000</v>
      </c>
      <c r="G40" s="38">
        <v>2900000</v>
      </c>
      <c r="H40" s="40">
        <f t="shared" si="6"/>
        <v>16512000</v>
      </c>
    </row>
    <row r="41" spans="1:8" s="87" customFormat="1" ht="14.85" customHeight="1" x14ac:dyDescent="0.3">
      <c r="A41" s="48"/>
      <c r="B41" s="42"/>
      <c r="C41" s="42"/>
      <c r="D41" s="88" t="s">
        <v>47</v>
      </c>
      <c r="E41" s="40">
        <v>6566050</v>
      </c>
      <c r="F41" s="40">
        <v>5414060</v>
      </c>
      <c r="G41" s="40">
        <v>2886400</v>
      </c>
      <c r="H41" s="40">
        <f t="shared" si="6"/>
        <v>14866510</v>
      </c>
    </row>
    <row r="42" spans="1:8" s="87" customFormat="1" ht="14.85" customHeight="1" x14ac:dyDescent="0.3">
      <c r="A42" s="48"/>
      <c r="B42" s="42"/>
      <c r="C42" s="42"/>
      <c r="D42" s="88" t="s">
        <v>10</v>
      </c>
      <c r="E42" s="38">
        <f>E41-E40</f>
        <v>-1545950</v>
      </c>
      <c r="F42" s="38">
        <f>F41-F40</f>
        <v>-85940</v>
      </c>
      <c r="G42" s="38">
        <f>G41-G40</f>
        <v>-13600</v>
      </c>
      <c r="H42" s="40">
        <f t="shared" si="6"/>
        <v>-1645490</v>
      </c>
    </row>
    <row r="43" spans="1:8" s="87" customFormat="1" ht="14.85" customHeight="1" x14ac:dyDescent="0.3">
      <c r="A43" s="48"/>
      <c r="B43" s="42"/>
      <c r="C43" s="35" t="s">
        <v>87</v>
      </c>
      <c r="D43" s="88" t="s">
        <v>50</v>
      </c>
      <c r="E43" s="38">
        <v>2434000</v>
      </c>
      <c r="F43" s="38">
        <v>1600000</v>
      </c>
      <c r="G43" s="38">
        <v>600000</v>
      </c>
      <c r="H43" s="40">
        <f t="shared" si="6"/>
        <v>4634000</v>
      </c>
    </row>
    <row r="44" spans="1:8" s="87" customFormat="1" ht="14.85" customHeight="1" x14ac:dyDescent="0.3">
      <c r="A44" s="48"/>
      <c r="B44" s="42"/>
      <c r="C44" s="42"/>
      <c r="D44" s="88" t="s">
        <v>47</v>
      </c>
      <c r="E44" s="40">
        <v>1920560</v>
      </c>
      <c r="F44" s="40">
        <v>1536693</v>
      </c>
      <c r="G44" s="40">
        <v>524760</v>
      </c>
      <c r="H44" s="40">
        <f t="shared" si="6"/>
        <v>3982013</v>
      </c>
    </row>
    <row r="45" spans="1:8" s="87" customFormat="1" ht="14.85" customHeight="1" x14ac:dyDescent="0.3">
      <c r="A45" s="48"/>
      <c r="B45" s="42"/>
      <c r="C45" s="44"/>
      <c r="D45" s="88" t="s">
        <v>10</v>
      </c>
      <c r="E45" s="38">
        <f>E44-E43</f>
        <v>-513440</v>
      </c>
      <c r="F45" s="38">
        <f>F44-F43</f>
        <v>-63307</v>
      </c>
      <c r="G45" s="38">
        <f>G44-G43</f>
        <v>-75240</v>
      </c>
      <c r="H45" s="40">
        <f t="shared" si="6"/>
        <v>-651987</v>
      </c>
    </row>
    <row r="46" spans="1:8" s="87" customFormat="1" ht="14.85" customHeight="1" x14ac:dyDescent="0.3">
      <c r="A46" s="48"/>
      <c r="B46" s="42"/>
      <c r="C46" s="49" t="s">
        <v>88</v>
      </c>
      <c r="D46" s="88" t="s">
        <v>50</v>
      </c>
      <c r="E46" s="38">
        <v>1740000</v>
      </c>
      <c r="F46" s="38">
        <v>300000</v>
      </c>
      <c r="G46" s="38">
        <v>100000</v>
      </c>
      <c r="H46" s="40">
        <f t="shared" si="6"/>
        <v>2140000</v>
      </c>
    </row>
    <row r="47" spans="1:8" s="87" customFormat="1" ht="14.85" customHeight="1" x14ac:dyDescent="0.3">
      <c r="A47" s="48"/>
      <c r="B47" s="42"/>
      <c r="C47" s="42"/>
      <c r="D47" s="88" t="s">
        <v>47</v>
      </c>
      <c r="E47" s="40">
        <v>434000</v>
      </c>
      <c r="F47" s="40">
        <v>290000</v>
      </c>
      <c r="G47" s="40">
        <v>89745</v>
      </c>
      <c r="H47" s="40">
        <f t="shared" si="6"/>
        <v>813745</v>
      </c>
    </row>
    <row r="48" spans="1:8" s="87" customFormat="1" ht="14.85" customHeight="1" x14ac:dyDescent="0.3">
      <c r="A48" s="48"/>
      <c r="B48" s="42"/>
      <c r="C48" s="44"/>
      <c r="D48" s="88" t="s">
        <v>10</v>
      </c>
      <c r="E48" s="38">
        <f>E47-E46</f>
        <v>-1306000</v>
      </c>
      <c r="F48" s="38">
        <f>F47-F46</f>
        <v>-10000</v>
      </c>
      <c r="G48" s="38">
        <f>G47-G46</f>
        <v>-10255</v>
      </c>
      <c r="H48" s="40">
        <f t="shared" si="6"/>
        <v>-1326255</v>
      </c>
    </row>
    <row r="49" spans="1:8" s="87" customFormat="1" ht="14.85" customHeight="1" x14ac:dyDescent="0.3">
      <c r="A49" s="48"/>
      <c r="B49" s="42"/>
      <c r="C49" s="49" t="s">
        <v>89</v>
      </c>
      <c r="D49" s="88" t="s">
        <v>50</v>
      </c>
      <c r="E49" s="38">
        <v>7394000</v>
      </c>
      <c r="F49" s="38">
        <v>9200000</v>
      </c>
      <c r="G49" s="38">
        <v>1200000</v>
      </c>
      <c r="H49" s="40">
        <f t="shared" si="6"/>
        <v>17794000</v>
      </c>
    </row>
    <row r="50" spans="1:8" s="87" customFormat="1" ht="14.85" customHeight="1" x14ac:dyDescent="0.3">
      <c r="A50" s="48"/>
      <c r="B50" s="42"/>
      <c r="C50" s="42"/>
      <c r="D50" s="88" t="s">
        <v>47</v>
      </c>
      <c r="E50" s="40">
        <v>7267000</v>
      </c>
      <c r="F50" s="40">
        <v>9144466</v>
      </c>
      <c r="G50" s="40">
        <v>1198470</v>
      </c>
      <c r="H50" s="40">
        <f t="shared" si="6"/>
        <v>17609936</v>
      </c>
    </row>
    <row r="51" spans="1:8" s="87" customFormat="1" ht="14.85" customHeight="1" x14ac:dyDescent="0.3">
      <c r="A51" s="48"/>
      <c r="B51" s="48"/>
      <c r="C51" s="57"/>
      <c r="D51" s="88" t="s">
        <v>10</v>
      </c>
      <c r="E51" s="38">
        <f>E50-E49</f>
        <v>-127000</v>
      </c>
      <c r="F51" s="38">
        <f>F50-F49</f>
        <v>-55534</v>
      </c>
      <c r="G51" s="38">
        <f>G50-G49</f>
        <v>-1530</v>
      </c>
      <c r="H51" s="40">
        <f>H50-H49</f>
        <v>-184064</v>
      </c>
    </row>
    <row r="52" spans="1:8" s="87" customFormat="1" ht="14.85" customHeight="1" x14ac:dyDescent="0.3">
      <c r="A52" s="48"/>
      <c r="B52" s="91"/>
      <c r="C52" s="64"/>
      <c r="D52" s="90" t="s">
        <v>50</v>
      </c>
      <c r="E52" s="92">
        <f>SUM(E34,E37,E40,E43,E46,E49)</f>
        <v>31780000</v>
      </c>
      <c r="F52" s="92">
        <f>F34+F37+F40+F43+F46+F49</f>
        <v>23711000</v>
      </c>
      <c r="G52" s="92">
        <f>G34+G37+G40+G43+G46+G49</f>
        <v>10400000</v>
      </c>
      <c r="H52" s="92">
        <f>H34+H37+H40+H43+H46+H49</f>
        <v>65891000</v>
      </c>
    </row>
    <row r="53" spans="1:8" s="87" customFormat="1" ht="14.85" customHeight="1" x14ac:dyDescent="0.3">
      <c r="A53" s="48"/>
      <c r="B53" s="50"/>
      <c r="C53" s="45" t="s">
        <v>22</v>
      </c>
      <c r="D53" s="88" t="s">
        <v>47</v>
      </c>
      <c r="E53" s="92">
        <f>E35+E38+E41+E44+E47+E50</f>
        <v>28204140</v>
      </c>
      <c r="F53" s="92">
        <f>F35+F38+F41+F44+F47+F50</f>
        <v>22647239</v>
      </c>
      <c r="G53" s="92">
        <f>G35+G38+G41+G44+G47+G50</f>
        <v>10114325</v>
      </c>
      <c r="H53" s="92">
        <f t="shared" ref="E53:H54" si="7">H35+H38+H41+H44+H47+H50</f>
        <v>60965704</v>
      </c>
    </row>
    <row r="54" spans="1:8" s="87" customFormat="1" ht="14.85" customHeight="1" x14ac:dyDescent="0.3">
      <c r="A54" s="48"/>
      <c r="B54" s="52"/>
      <c r="C54" s="47"/>
      <c r="D54" s="88" t="s">
        <v>10</v>
      </c>
      <c r="E54" s="92">
        <f t="shared" si="7"/>
        <v>-3575860</v>
      </c>
      <c r="F54" s="92">
        <f t="shared" si="7"/>
        <v>-1063761</v>
      </c>
      <c r="G54" s="92">
        <f t="shared" si="7"/>
        <v>-285675</v>
      </c>
      <c r="H54" s="92">
        <f t="shared" si="7"/>
        <v>-4925296</v>
      </c>
    </row>
    <row r="55" spans="1:8" s="87" customFormat="1" ht="14.85" customHeight="1" x14ac:dyDescent="0.3">
      <c r="A55" s="48"/>
      <c r="B55" s="110" t="s">
        <v>22</v>
      </c>
      <c r="C55" s="111"/>
      <c r="D55" s="88" t="s">
        <v>50</v>
      </c>
      <c r="E55" s="38">
        <f t="shared" ref="E55:H57" si="8">E22+E31+E52</f>
        <v>456107000</v>
      </c>
      <c r="F55" s="38">
        <f t="shared" si="8"/>
        <v>74151000</v>
      </c>
      <c r="G55" s="38">
        <f t="shared" si="8"/>
        <v>10400000</v>
      </c>
      <c r="H55" s="38">
        <f t="shared" si="8"/>
        <v>540658000</v>
      </c>
    </row>
    <row r="56" spans="1:8" s="87" customFormat="1" ht="14.85" customHeight="1" x14ac:dyDescent="0.3">
      <c r="A56" s="48"/>
      <c r="B56" s="106"/>
      <c r="C56" s="107"/>
      <c r="D56" s="88" t="s">
        <v>47</v>
      </c>
      <c r="E56" s="38">
        <f t="shared" si="8"/>
        <v>441754660</v>
      </c>
      <c r="F56" s="38">
        <f t="shared" si="8"/>
        <v>72123332</v>
      </c>
      <c r="G56" s="38">
        <f t="shared" si="8"/>
        <v>10114325</v>
      </c>
      <c r="H56" s="38">
        <f t="shared" si="8"/>
        <v>523992317</v>
      </c>
    </row>
    <row r="57" spans="1:8" s="87" customFormat="1" ht="14.85" customHeight="1" x14ac:dyDescent="0.3">
      <c r="A57" s="89"/>
      <c r="B57" s="108"/>
      <c r="C57" s="109"/>
      <c r="D57" s="88" t="s">
        <v>10</v>
      </c>
      <c r="E57" s="38">
        <f t="shared" si="8"/>
        <v>-14352340</v>
      </c>
      <c r="F57" s="38">
        <f t="shared" si="8"/>
        <v>-2027668</v>
      </c>
      <c r="G57" s="38">
        <f t="shared" si="8"/>
        <v>-285675</v>
      </c>
      <c r="H57" s="38">
        <f t="shared" si="8"/>
        <v>-16665683</v>
      </c>
    </row>
    <row r="58" spans="1:8" s="87" customFormat="1" ht="14.85" customHeight="1" x14ac:dyDescent="0.3">
      <c r="A58" s="41" t="s">
        <v>90</v>
      </c>
      <c r="B58" s="35" t="s">
        <v>91</v>
      </c>
      <c r="C58" s="35" t="s">
        <v>92</v>
      </c>
      <c r="D58" s="88" t="s">
        <v>50</v>
      </c>
      <c r="E58" s="38">
        <v>500000</v>
      </c>
      <c r="F58" s="38">
        <v>0</v>
      </c>
      <c r="G58" s="38">
        <v>3300000</v>
      </c>
      <c r="H58" s="40">
        <f>SUM(E58:G58)</f>
        <v>3800000</v>
      </c>
    </row>
    <row r="59" spans="1:8" s="87" customFormat="1" ht="14.85" customHeight="1" x14ac:dyDescent="0.3">
      <c r="A59" s="41"/>
      <c r="B59" s="42"/>
      <c r="C59" s="42"/>
      <c r="D59" s="88" t="s">
        <v>47</v>
      </c>
      <c r="E59" s="40">
        <v>248630</v>
      </c>
      <c r="F59" s="40">
        <v>0</v>
      </c>
      <c r="G59" s="40">
        <v>1500000</v>
      </c>
      <c r="H59" s="40">
        <f t="shared" ref="H59:H92" si="9">SUM(E59:G59)</f>
        <v>1748630</v>
      </c>
    </row>
    <row r="60" spans="1:8" s="87" customFormat="1" ht="14.85" customHeight="1" x14ac:dyDescent="0.3">
      <c r="A60" s="41"/>
      <c r="B60" s="42"/>
      <c r="C60" s="44"/>
      <c r="D60" s="88" t="s">
        <v>10</v>
      </c>
      <c r="E60" s="38">
        <f>E59-E58</f>
        <v>-251370</v>
      </c>
      <c r="F60" s="38">
        <f>F59-F58</f>
        <v>0</v>
      </c>
      <c r="G60" s="38">
        <f>G59-G58</f>
        <v>-1800000</v>
      </c>
      <c r="H60" s="40">
        <f t="shared" si="9"/>
        <v>-2051370</v>
      </c>
    </row>
    <row r="61" spans="1:8" s="87" customFormat="1" ht="14.85" customHeight="1" x14ac:dyDescent="0.3">
      <c r="A61" s="41"/>
      <c r="B61" s="42"/>
      <c r="C61" s="35" t="s">
        <v>93</v>
      </c>
      <c r="D61" s="88" t="s">
        <v>50</v>
      </c>
      <c r="E61" s="38">
        <v>1000000</v>
      </c>
      <c r="F61" s="38">
        <v>2843000</v>
      </c>
      <c r="G61" s="38">
        <v>5057000</v>
      </c>
      <c r="H61" s="40">
        <f t="shared" si="9"/>
        <v>8900000</v>
      </c>
    </row>
    <row r="62" spans="1:8" s="87" customFormat="1" ht="14.85" customHeight="1" x14ac:dyDescent="0.3">
      <c r="A62" s="41"/>
      <c r="B62" s="42"/>
      <c r="C62" s="42"/>
      <c r="D62" s="88" t="s">
        <v>47</v>
      </c>
      <c r="E62" s="40">
        <v>977100</v>
      </c>
      <c r="F62" s="40">
        <v>1975746</v>
      </c>
      <c r="G62" s="40">
        <v>4131750</v>
      </c>
      <c r="H62" s="40">
        <f t="shared" si="9"/>
        <v>7084596</v>
      </c>
    </row>
    <row r="63" spans="1:8" s="87" customFormat="1" ht="14.85" customHeight="1" x14ac:dyDescent="0.3">
      <c r="A63" s="41"/>
      <c r="B63" s="41"/>
      <c r="C63" s="44"/>
      <c r="D63" s="88" t="s">
        <v>10</v>
      </c>
      <c r="E63" s="38">
        <f>E62-E61</f>
        <v>-22900</v>
      </c>
      <c r="F63" s="38">
        <f>F62-F61</f>
        <v>-867254</v>
      </c>
      <c r="G63" s="38">
        <f>G62-G61</f>
        <v>-925250</v>
      </c>
      <c r="H63" s="40">
        <f t="shared" si="9"/>
        <v>-1815404</v>
      </c>
    </row>
    <row r="64" spans="1:8" s="87" customFormat="1" ht="14.25" customHeight="1" x14ac:dyDescent="0.3">
      <c r="A64" s="41"/>
      <c r="B64" s="41"/>
      <c r="C64" s="43" t="s">
        <v>94</v>
      </c>
      <c r="D64" s="90" t="s">
        <v>50</v>
      </c>
      <c r="E64" s="38"/>
      <c r="F64" s="38"/>
      <c r="G64" s="38">
        <v>500000</v>
      </c>
      <c r="H64" s="58">
        <f>SUM(E64:G64)</f>
        <v>500000</v>
      </c>
    </row>
    <row r="65" spans="1:8" s="87" customFormat="1" ht="14.85" customHeight="1" x14ac:dyDescent="0.3">
      <c r="A65" s="41"/>
      <c r="B65" s="41"/>
      <c r="C65" s="41" t="s">
        <v>95</v>
      </c>
      <c r="D65" s="88" t="s">
        <v>47</v>
      </c>
      <c r="E65" s="40"/>
      <c r="F65" s="40"/>
      <c r="G65" s="40">
        <v>0</v>
      </c>
      <c r="H65" s="40">
        <f t="shared" ref="H65:H66" si="10">SUM(E65:G65)</f>
        <v>0</v>
      </c>
    </row>
    <row r="66" spans="1:8" s="87" customFormat="1" ht="14.85" customHeight="1" x14ac:dyDescent="0.3">
      <c r="A66" s="48"/>
      <c r="B66" s="48"/>
      <c r="C66" s="55"/>
      <c r="D66" s="88" t="s">
        <v>10</v>
      </c>
      <c r="E66" s="38">
        <f>E65-E64</f>
        <v>0</v>
      </c>
      <c r="F66" s="38">
        <f>F65-F64</f>
        <v>0</v>
      </c>
      <c r="G66" s="38">
        <f>G65-G64</f>
        <v>-500000</v>
      </c>
      <c r="H66" s="40">
        <f t="shared" si="10"/>
        <v>-500000</v>
      </c>
    </row>
    <row r="67" spans="1:8" s="87" customFormat="1" ht="14.85" customHeight="1" x14ac:dyDescent="0.3">
      <c r="A67" s="41"/>
      <c r="B67" s="42"/>
      <c r="C67" s="35" t="s">
        <v>96</v>
      </c>
      <c r="D67" s="88" t="s">
        <v>50</v>
      </c>
      <c r="E67" s="38">
        <v>500000</v>
      </c>
      <c r="F67" s="38"/>
      <c r="G67" s="37">
        <v>1240000</v>
      </c>
      <c r="H67" s="40">
        <f t="shared" si="9"/>
        <v>1740000</v>
      </c>
    </row>
    <row r="68" spans="1:8" s="87" customFormat="1" ht="14.85" customHeight="1" x14ac:dyDescent="0.3">
      <c r="A68" s="41"/>
      <c r="B68" s="42"/>
      <c r="C68" s="42"/>
      <c r="D68" s="88" t="s">
        <v>47</v>
      </c>
      <c r="E68" s="40">
        <v>178450</v>
      </c>
      <c r="F68" s="40">
        <v>0</v>
      </c>
      <c r="G68" s="38">
        <v>178000</v>
      </c>
      <c r="H68" s="40">
        <f t="shared" si="9"/>
        <v>356450</v>
      </c>
    </row>
    <row r="69" spans="1:8" s="87" customFormat="1" ht="14.85" customHeight="1" x14ac:dyDescent="0.3">
      <c r="A69" s="41"/>
      <c r="B69" s="42"/>
      <c r="C69" s="44"/>
      <c r="D69" s="88" t="s">
        <v>10</v>
      </c>
      <c r="E69" s="38">
        <f>E68-E67</f>
        <v>-321550</v>
      </c>
      <c r="F69" s="38">
        <f>F68-F67</f>
        <v>0</v>
      </c>
      <c r="G69" s="38">
        <f>G68-G67</f>
        <v>-1062000</v>
      </c>
      <c r="H69" s="40">
        <f t="shared" si="9"/>
        <v>-1383550</v>
      </c>
    </row>
    <row r="70" spans="1:8" s="87" customFormat="1" ht="14.85" customHeight="1" x14ac:dyDescent="0.3">
      <c r="A70" s="41"/>
      <c r="B70" s="42"/>
      <c r="C70" s="35" t="s">
        <v>97</v>
      </c>
      <c r="D70" s="88" t="s">
        <v>50</v>
      </c>
      <c r="E70" s="38">
        <v>410000</v>
      </c>
      <c r="F70" s="38">
        <v>0</v>
      </c>
      <c r="G70" s="38">
        <v>1000000</v>
      </c>
      <c r="H70" s="40">
        <f t="shared" si="9"/>
        <v>1410000</v>
      </c>
    </row>
    <row r="71" spans="1:8" s="87" customFormat="1" ht="14.85" customHeight="1" x14ac:dyDescent="0.3">
      <c r="A71" s="41"/>
      <c r="B71" s="42"/>
      <c r="C71" s="42" t="s">
        <v>90</v>
      </c>
      <c r="D71" s="88" t="s">
        <v>47</v>
      </c>
      <c r="E71" s="40">
        <v>33000</v>
      </c>
      <c r="F71" s="40">
        <v>0</v>
      </c>
      <c r="G71" s="40">
        <v>825000</v>
      </c>
      <c r="H71" s="40">
        <f t="shared" si="9"/>
        <v>858000</v>
      </c>
    </row>
    <row r="72" spans="1:8" s="87" customFormat="1" ht="14.85" customHeight="1" x14ac:dyDescent="0.3">
      <c r="A72" s="41"/>
      <c r="B72" s="42"/>
      <c r="C72" s="44"/>
      <c r="D72" s="88" t="s">
        <v>10</v>
      </c>
      <c r="E72" s="38">
        <f>E71-E70</f>
        <v>-377000</v>
      </c>
      <c r="F72" s="38">
        <f>F71-F70</f>
        <v>0</v>
      </c>
      <c r="G72" s="38">
        <f>G71-G70</f>
        <v>-175000</v>
      </c>
      <c r="H72" s="40">
        <f t="shared" si="9"/>
        <v>-552000</v>
      </c>
    </row>
    <row r="73" spans="1:8" s="87" customFormat="1" ht="14.85" customHeight="1" x14ac:dyDescent="0.3">
      <c r="A73" s="41"/>
      <c r="B73" s="41"/>
      <c r="C73" s="34" t="s">
        <v>98</v>
      </c>
      <c r="D73" s="88" t="s">
        <v>50</v>
      </c>
      <c r="E73" s="38">
        <v>5760000</v>
      </c>
      <c r="F73" s="38">
        <v>500000</v>
      </c>
      <c r="G73" s="38">
        <v>200000</v>
      </c>
      <c r="H73" s="40">
        <f t="shared" si="9"/>
        <v>6460000</v>
      </c>
    </row>
    <row r="74" spans="1:8" s="87" customFormat="1" ht="14.85" customHeight="1" x14ac:dyDescent="0.3">
      <c r="A74" s="41"/>
      <c r="B74" s="41"/>
      <c r="C74" s="41"/>
      <c r="D74" s="88" t="s">
        <v>47</v>
      </c>
      <c r="E74" s="40">
        <v>3924940</v>
      </c>
      <c r="F74" s="40">
        <v>410830</v>
      </c>
      <c r="G74" s="40">
        <v>136680</v>
      </c>
      <c r="H74" s="40">
        <f t="shared" si="9"/>
        <v>4472450</v>
      </c>
    </row>
    <row r="75" spans="1:8" s="87" customFormat="1" ht="14.85" customHeight="1" x14ac:dyDescent="0.3">
      <c r="A75" s="41"/>
      <c r="B75" s="41"/>
      <c r="C75" s="89"/>
      <c r="D75" s="88" t="s">
        <v>10</v>
      </c>
      <c r="E75" s="38">
        <f>E74-E73</f>
        <v>-1835060</v>
      </c>
      <c r="F75" s="38">
        <f>F74-F73</f>
        <v>-89170</v>
      </c>
      <c r="G75" s="38">
        <f>G74-G73</f>
        <v>-63320</v>
      </c>
      <c r="H75" s="40">
        <f t="shared" si="9"/>
        <v>-1987550</v>
      </c>
    </row>
    <row r="76" spans="1:8" s="87" customFormat="1" ht="14.85" customHeight="1" x14ac:dyDescent="0.3">
      <c r="A76" s="41"/>
      <c r="B76" s="41"/>
      <c r="C76" s="43" t="s">
        <v>99</v>
      </c>
      <c r="D76" s="90" t="s">
        <v>50</v>
      </c>
      <c r="E76" s="38">
        <v>1330000</v>
      </c>
      <c r="F76" s="38">
        <v>1000000</v>
      </c>
      <c r="G76" s="38">
        <v>700000</v>
      </c>
      <c r="H76" s="40">
        <f t="shared" si="9"/>
        <v>3030000</v>
      </c>
    </row>
    <row r="77" spans="1:8" s="87" customFormat="1" ht="14.85" customHeight="1" x14ac:dyDescent="0.3">
      <c r="A77" s="41"/>
      <c r="B77" s="41"/>
      <c r="C77" s="41" t="s">
        <v>90</v>
      </c>
      <c r="D77" s="88" t="s">
        <v>47</v>
      </c>
      <c r="E77" s="40">
        <v>483980</v>
      </c>
      <c r="F77" s="40">
        <v>990162</v>
      </c>
      <c r="G77" s="40">
        <v>609190</v>
      </c>
      <c r="H77" s="40">
        <f t="shared" si="9"/>
        <v>2083332</v>
      </c>
    </row>
    <row r="78" spans="1:8" s="87" customFormat="1" ht="14.85" customHeight="1" x14ac:dyDescent="0.3">
      <c r="A78" s="41"/>
      <c r="B78" s="41"/>
      <c r="C78" s="89"/>
      <c r="D78" s="88" t="s">
        <v>10</v>
      </c>
      <c r="E78" s="38">
        <f>E77-E76</f>
        <v>-846020</v>
      </c>
      <c r="F78" s="38">
        <f t="shared" ref="F78:G78" si="11">F77-F76</f>
        <v>-9838</v>
      </c>
      <c r="G78" s="38">
        <f t="shared" si="11"/>
        <v>-90810</v>
      </c>
      <c r="H78" s="40">
        <f t="shared" si="9"/>
        <v>-946668</v>
      </c>
    </row>
    <row r="79" spans="1:8" s="87" customFormat="1" ht="14.85" customHeight="1" x14ac:dyDescent="0.3">
      <c r="A79" s="41"/>
      <c r="B79" s="41"/>
      <c r="C79" s="43" t="s">
        <v>100</v>
      </c>
      <c r="D79" s="90" t="s">
        <v>50</v>
      </c>
      <c r="E79" s="38">
        <v>4500000</v>
      </c>
      <c r="F79" s="38">
        <v>0</v>
      </c>
      <c r="G79" s="38">
        <v>300000</v>
      </c>
      <c r="H79" s="58">
        <f t="shared" si="9"/>
        <v>4800000</v>
      </c>
    </row>
    <row r="80" spans="1:8" s="87" customFormat="1" ht="14.85" customHeight="1" x14ac:dyDescent="0.3">
      <c r="A80" s="41"/>
      <c r="B80" s="41"/>
      <c r="C80" s="41" t="s">
        <v>90</v>
      </c>
      <c r="D80" s="88" t="s">
        <v>47</v>
      </c>
      <c r="E80" s="40">
        <v>1611150</v>
      </c>
      <c r="F80" s="40">
        <v>0</v>
      </c>
      <c r="G80" s="40">
        <v>279200</v>
      </c>
      <c r="H80" s="40">
        <f t="shared" si="9"/>
        <v>1890350</v>
      </c>
    </row>
    <row r="81" spans="1:8" s="87" customFormat="1" ht="14.25" customHeight="1" x14ac:dyDescent="0.3">
      <c r="A81" s="41"/>
      <c r="B81" s="41"/>
      <c r="C81" s="89"/>
      <c r="D81" s="88" t="s">
        <v>10</v>
      </c>
      <c r="E81" s="38">
        <f>E80-E79</f>
        <v>-2888850</v>
      </c>
      <c r="F81" s="38">
        <f>F80-F79</f>
        <v>0</v>
      </c>
      <c r="G81" s="38">
        <f>G80-G79</f>
        <v>-20800</v>
      </c>
      <c r="H81" s="40">
        <f t="shared" si="9"/>
        <v>-2909650</v>
      </c>
    </row>
    <row r="82" spans="1:8" s="87" customFormat="1" ht="14.85" customHeight="1" x14ac:dyDescent="0.3">
      <c r="A82" s="41"/>
      <c r="B82" s="41"/>
      <c r="C82" s="43" t="s">
        <v>101</v>
      </c>
      <c r="D82" s="90" t="s">
        <v>50</v>
      </c>
      <c r="E82" s="38">
        <v>2010000</v>
      </c>
      <c r="F82" s="38">
        <v>500000</v>
      </c>
      <c r="G82" s="38">
        <v>0</v>
      </c>
      <c r="H82" s="58">
        <f t="shared" si="9"/>
        <v>2510000</v>
      </c>
    </row>
    <row r="83" spans="1:8" s="87" customFormat="1" ht="14.85" customHeight="1" x14ac:dyDescent="0.3">
      <c r="A83" s="41"/>
      <c r="B83" s="41"/>
      <c r="C83" s="41"/>
      <c r="D83" s="88" t="s">
        <v>47</v>
      </c>
      <c r="E83" s="40">
        <v>1036300</v>
      </c>
      <c r="F83" s="40">
        <v>400000</v>
      </c>
      <c r="G83" s="40">
        <v>0</v>
      </c>
      <c r="H83" s="40">
        <f t="shared" si="9"/>
        <v>1436300</v>
      </c>
    </row>
    <row r="84" spans="1:8" s="87" customFormat="1" ht="14.85" customHeight="1" x14ac:dyDescent="0.3">
      <c r="A84" s="55"/>
      <c r="B84" s="55"/>
      <c r="C84" s="55"/>
      <c r="D84" s="88" t="s">
        <v>10</v>
      </c>
      <c r="E84" s="38">
        <f>E83-E82</f>
        <v>-973700</v>
      </c>
      <c r="F84" s="38">
        <f>F83-F82</f>
        <v>-100000</v>
      </c>
      <c r="G84" s="38">
        <f>G83-G82</f>
        <v>0</v>
      </c>
      <c r="H84" s="40">
        <f t="shared" si="9"/>
        <v>-1073700</v>
      </c>
    </row>
    <row r="85" spans="1:8" s="87" customFormat="1" ht="14.85" customHeight="1" x14ac:dyDescent="0.3">
      <c r="A85" s="41"/>
      <c r="B85" s="41"/>
      <c r="C85" s="43" t="s">
        <v>53</v>
      </c>
      <c r="D85" s="90" t="s">
        <v>102</v>
      </c>
      <c r="E85" s="58">
        <v>0</v>
      </c>
      <c r="F85" s="58">
        <v>124290000</v>
      </c>
      <c r="G85" s="93">
        <v>0</v>
      </c>
      <c r="H85" s="58">
        <f t="shared" si="9"/>
        <v>124290000</v>
      </c>
    </row>
    <row r="86" spans="1:8" s="87" customFormat="1" ht="14.85" customHeight="1" x14ac:dyDescent="0.3">
      <c r="A86" s="41"/>
      <c r="B86" s="41"/>
      <c r="C86" s="41" t="s">
        <v>103</v>
      </c>
      <c r="D86" s="88" t="s">
        <v>47</v>
      </c>
      <c r="E86" s="40">
        <v>0</v>
      </c>
      <c r="F86" s="40">
        <v>109603253</v>
      </c>
      <c r="G86" s="40">
        <v>0</v>
      </c>
      <c r="H86" s="40">
        <f t="shared" si="9"/>
        <v>109603253</v>
      </c>
    </row>
    <row r="87" spans="1:8" s="87" customFormat="1" ht="14.85" customHeight="1" x14ac:dyDescent="0.3">
      <c r="A87" s="48"/>
      <c r="B87" s="48"/>
      <c r="C87" s="55"/>
      <c r="D87" s="88" t="s">
        <v>10</v>
      </c>
      <c r="E87" s="40">
        <f>E86-E85</f>
        <v>0</v>
      </c>
      <c r="F87" s="40">
        <f>F86-F85</f>
        <v>-14686747</v>
      </c>
      <c r="G87" s="40">
        <f>G86-G85</f>
        <v>0</v>
      </c>
      <c r="H87" s="40">
        <f t="shared" si="9"/>
        <v>-14686747</v>
      </c>
    </row>
    <row r="88" spans="1:8" s="87" customFormat="1" ht="14.85" customHeight="1" x14ac:dyDescent="0.3">
      <c r="A88" s="41"/>
      <c r="B88" s="41"/>
      <c r="C88" s="43" t="s">
        <v>104</v>
      </c>
      <c r="D88" s="90" t="s">
        <v>50</v>
      </c>
      <c r="E88" s="92">
        <v>0</v>
      </c>
      <c r="F88" s="92">
        <v>600000</v>
      </c>
      <c r="G88" s="54">
        <v>0</v>
      </c>
      <c r="H88" s="58">
        <f t="shared" si="9"/>
        <v>600000</v>
      </c>
    </row>
    <row r="89" spans="1:8" s="87" customFormat="1" ht="14.85" customHeight="1" x14ac:dyDescent="0.3">
      <c r="A89" s="41"/>
      <c r="B89" s="41"/>
      <c r="C89" s="41" t="s">
        <v>90</v>
      </c>
      <c r="D89" s="88" t="s">
        <v>47</v>
      </c>
      <c r="E89" s="40">
        <v>0</v>
      </c>
      <c r="F89" s="40">
        <v>432000</v>
      </c>
      <c r="G89" s="38">
        <v>0</v>
      </c>
      <c r="H89" s="40">
        <f t="shared" si="9"/>
        <v>432000</v>
      </c>
    </row>
    <row r="90" spans="1:8" s="87" customFormat="1" ht="14.85" customHeight="1" x14ac:dyDescent="0.3">
      <c r="A90" s="48"/>
      <c r="B90" s="48"/>
      <c r="C90" s="55"/>
      <c r="D90" s="88" t="s">
        <v>105</v>
      </c>
      <c r="E90" s="38">
        <f>E89-E88</f>
        <v>0</v>
      </c>
      <c r="F90" s="38">
        <f>F89-F88</f>
        <v>-168000</v>
      </c>
      <c r="G90" s="38">
        <f>G89-G88</f>
        <v>0</v>
      </c>
      <c r="H90" s="40">
        <f t="shared" si="9"/>
        <v>-168000</v>
      </c>
    </row>
    <row r="91" spans="1:8" s="87" customFormat="1" ht="14.85" customHeight="1" x14ac:dyDescent="0.3">
      <c r="A91" s="41"/>
      <c r="B91" s="41"/>
      <c r="C91" s="34" t="s">
        <v>106</v>
      </c>
      <c r="D91" s="88" t="s">
        <v>50</v>
      </c>
      <c r="E91" s="38">
        <v>3800000</v>
      </c>
      <c r="F91" s="38">
        <v>5000000</v>
      </c>
      <c r="G91" s="37">
        <v>200000</v>
      </c>
      <c r="H91" s="40">
        <f t="shared" si="9"/>
        <v>9000000</v>
      </c>
    </row>
    <row r="92" spans="1:8" s="87" customFormat="1" ht="14.85" customHeight="1" x14ac:dyDescent="0.3">
      <c r="A92" s="41"/>
      <c r="B92" s="41"/>
      <c r="C92" s="41"/>
      <c r="D92" s="88" t="s">
        <v>57</v>
      </c>
      <c r="E92" s="38">
        <v>794450</v>
      </c>
      <c r="F92" s="40">
        <v>4926568</v>
      </c>
      <c r="G92" s="38">
        <v>114400</v>
      </c>
      <c r="H92" s="40">
        <f t="shared" si="9"/>
        <v>5835418</v>
      </c>
    </row>
    <row r="93" spans="1:8" s="87" customFormat="1" ht="14.85" customHeight="1" x14ac:dyDescent="0.3">
      <c r="A93" s="48"/>
      <c r="B93" s="48"/>
      <c r="C93" s="55"/>
      <c r="D93" s="88" t="s">
        <v>107</v>
      </c>
      <c r="E93" s="38">
        <f>E92-E91</f>
        <v>-3005550</v>
      </c>
      <c r="F93" s="38">
        <f>F92-F91</f>
        <v>-73432</v>
      </c>
      <c r="G93" s="38">
        <f>G92-G91</f>
        <v>-85600</v>
      </c>
      <c r="H93" s="40">
        <f>H92-H91</f>
        <v>-3164582</v>
      </c>
    </row>
    <row r="94" spans="1:8" s="87" customFormat="1" ht="14.85" customHeight="1" x14ac:dyDescent="0.3">
      <c r="A94" s="48"/>
      <c r="B94" s="50"/>
      <c r="C94" s="51"/>
      <c r="D94" s="88" t="s">
        <v>50</v>
      </c>
      <c r="E94" s="38">
        <f t="shared" ref="E94:H96" si="12">SUM(E58,E61,E67,E70,E73,E76,E79,E82,E85,E88,E91,E64)</f>
        <v>19810000</v>
      </c>
      <c r="F94" s="38">
        <f t="shared" si="12"/>
        <v>134733000</v>
      </c>
      <c r="G94" s="38">
        <f t="shared" si="12"/>
        <v>12497000</v>
      </c>
      <c r="H94" s="38">
        <f t="shared" si="12"/>
        <v>167040000</v>
      </c>
    </row>
    <row r="95" spans="1:8" s="87" customFormat="1" ht="14.85" customHeight="1" x14ac:dyDescent="0.3">
      <c r="A95" s="48"/>
      <c r="B95" s="50"/>
      <c r="C95" s="45" t="s">
        <v>22</v>
      </c>
      <c r="D95" s="88" t="s">
        <v>47</v>
      </c>
      <c r="E95" s="38">
        <f t="shared" si="12"/>
        <v>9288000</v>
      </c>
      <c r="F95" s="38">
        <f t="shared" si="12"/>
        <v>118738559</v>
      </c>
      <c r="G95" s="38">
        <f t="shared" si="12"/>
        <v>7774220</v>
      </c>
      <c r="H95" s="38">
        <f t="shared" si="12"/>
        <v>135800779</v>
      </c>
    </row>
    <row r="96" spans="1:8" s="87" customFormat="1" ht="14.85" customHeight="1" x14ac:dyDescent="0.3">
      <c r="A96" s="48"/>
      <c r="B96" s="94"/>
      <c r="C96" s="47"/>
      <c r="D96" s="88" t="s">
        <v>10</v>
      </c>
      <c r="E96" s="38">
        <f t="shared" si="12"/>
        <v>-10522000</v>
      </c>
      <c r="F96" s="38">
        <f t="shared" si="12"/>
        <v>-15994441</v>
      </c>
      <c r="G96" s="38">
        <f t="shared" si="12"/>
        <v>-4722780</v>
      </c>
      <c r="H96" s="38">
        <f t="shared" si="12"/>
        <v>-31239221</v>
      </c>
    </row>
    <row r="97" spans="1:8" s="87" customFormat="1" ht="14.85" customHeight="1" x14ac:dyDescent="0.3">
      <c r="A97" s="41"/>
      <c r="B97" s="41" t="s">
        <v>108</v>
      </c>
      <c r="C97" s="34" t="s">
        <v>109</v>
      </c>
      <c r="D97" s="88" t="s">
        <v>50</v>
      </c>
      <c r="E97" s="38">
        <v>0</v>
      </c>
      <c r="F97" s="38">
        <v>0</v>
      </c>
      <c r="G97" s="38">
        <v>23321000</v>
      </c>
      <c r="H97" s="38">
        <f>SUM(E97:G97)</f>
        <v>23321000</v>
      </c>
    </row>
    <row r="98" spans="1:8" s="87" customFormat="1" ht="14.85" customHeight="1" x14ac:dyDescent="0.3">
      <c r="A98" s="41"/>
      <c r="B98" s="41"/>
      <c r="C98" s="41"/>
      <c r="D98" s="88" t="s">
        <v>57</v>
      </c>
      <c r="E98" s="38">
        <v>0</v>
      </c>
      <c r="F98" s="38">
        <v>3563</v>
      </c>
      <c r="G98" s="40">
        <v>23150970</v>
      </c>
      <c r="H98" s="38">
        <f>SUM(E98:G98)</f>
        <v>23154533</v>
      </c>
    </row>
    <row r="99" spans="1:8" s="87" customFormat="1" ht="14.85" customHeight="1" x14ac:dyDescent="0.3">
      <c r="A99" s="48"/>
      <c r="B99" s="48"/>
      <c r="C99" s="55"/>
      <c r="D99" s="88" t="s">
        <v>10</v>
      </c>
      <c r="E99" s="38">
        <f>E98-E97</f>
        <v>0</v>
      </c>
      <c r="F99" s="38">
        <f>F98-F97</f>
        <v>3563</v>
      </c>
      <c r="G99" s="38">
        <f>G98-G97</f>
        <v>-170030</v>
      </c>
      <c r="H99" s="38">
        <f>H98-H97</f>
        <v>-166467</v>
      </c>
    </row>
    <row r="100" spans="1:8" s="87" customFormat="1" ht="14.85" customHeight="1" x14ac:dyDescent="0.3">
      <c r="A100" s="48"/>
      <c r="B100" s="50"/>
      <c r="C100" s="51"/>
      <c r="D100" s="88" t="s">
        <v>50</v>
      </c>
      <c r="E100" s="38">
        <f t="shared" ref="E100:H102" si="13">SUM(E97)</f>
        <v>0</v>
      </c>
      <c r="F100" s="38">
        <f t="shared" si="13"/>
        <v>0</v>
      </c>
      <c r="G100" s="37">
        <f t="shared" si="13"/>
        <v>23321000</v>
      </c>
      <c r="H100" s="38">
        <f t="shared" si="13"/>
        <v>23321000</v>
      </c>
    </row>
    <row r="101" spans="1:8" s="87" customFormat="1" ht="14.85" customHeight="1" x14ac:dyDescent="0.3">
      <c r="A101" s="48"/>
      <c r="B101" s="50"/>
      <c r="C101" s="45" t="s">
        <v>110</v>
      </c>
      <c r="D101" s="88" t="s">
        <v>47</v>
      </c>
      <c r="E101" s="38">
        <f t="shared" si="13"/>
        <v>0</v>
      </c>
      <c r="F101" s="38">
        <f t="shared" si="13"/>
        <v>3563</v>
      </c>
      <c r="G101" s="38">
        <f t="shared" si="13"/>
        <v>23150970</v>
      </c>
      <c r="H101" s="38">
        <f t="shared" si="13"/>
        <v>23154533</v>
      </c>
    </row>
    <row r="102" spans="1:8" s="87" customFormat="1" ht="14.85" customHeight="1" x14ac:dyDescent="0.3">
      <c r="A102" s="48"/>
      <c r="B102" s="94"/>
      <c r="C102" s="47"/>
      <c r="D102" s="88" t="s">
        <v>111</v>
      </c>
      <c r="E102" s="38">
        <f t="shared" si="13"/>
        <v>0</v>
      </c>
      <c r="F102" s="38">
        <f t="shared" si="13"/>
        <v>3563</v>
      </c>
      <c r="G102" s="38">
        <f t="shared" si="13"/>
        <v>-170030</v>
      </c>
      <c r="H102" s="38">
        <f t="shared" si="13"/>
        <v>-166467</v>
      </c>
    </row>
    <row r="103" spans="1:8" s="87" customFormat="1" ht="14.85" customHeight="1" x14ac:dyDescent="0.3">
      <c r="A103" s="41"/>
      <c r="B103" s="41" t="s">
        <v>112</v>
      </c>
      <c r="C103" s="34" t="s">
        <v>113</v>
      </c>
      <c r="D103" s="88" t="s">
        <v>102</v>
      </c>
      <c r="E103" s="38">
        <v>0</v>
      </c>
      <c r="F103" s="38">
        <v>0</v>
      </c>
      <c r="G103" s="38">
        <v>2980000</v>
      </c>
      <c r="H103" s="40">
        <f>SUM(E103:G103)</f>
        <v>2980000</v>
      </c>
    </row>
    <row r="104" spans="1:8" s="87" customFormat="1" ht="14.85" customHeight="1" x14ac:dyDescent="0.3">
      <c r="A104" s="41"/>
      <c r="B104" s="41" t="s">
        <v>114</v>
      </c>
      <c r="C104" s="41" t="s">
        <v>90</v>
      </c>
      <c r="D104" s="88" t="s">
        <v>47</v>
      </c>
      <c r="E104" s="38">
        <v>0</v>
      </c>
      <c r="F104" s="38">
        <v>0</v>
      </c>
      <c r="G104" s="40">
        <v>2490025</v>
      </c>
      <c r="H104" s="40">
        <f>SUM(E104:G104)</f>
        <v>2490025</v>
      </c>
    </row>
    <row r="105" spans="1:8" s="87" customFormat="1" ht="14.85" customHeight="1" x14ac:dyDescent="0.3">
      <c r="A105" s="48"/>
      <c r="B105" s="48"/>
      <c r="C105" s="55"/>
      <c r="D105" s="88" t="s">
        <v>115</v>
      </c>
      <c r="E105" s="38">
        <f>E104-E103</f>
        <v>0</v>
      </c>
      <c r="F105" s="38">
        <f>F104-F103</f>
        <v>0</v>
      </c>
      <c r="G105" s="38">
        <f>G104-G103</f>
        <v>-489975</v>
      </c>
      <c r="H105" s="40">
        <f>H104-H103</f>
        <v>-489975</v>
      </c>
    </row>
    <row r="106" spans="1:8" s="87" customFormat="1" ht="14.85" customHeight="1" x14ac:dyDescent="0.3">
      <c r="A106" s="48"/>
      <c r="B106" s="50"/>
      <c r="C106" s="51"/>
      <c r="D106" s="88" t="s">
        <v>116</v>
      </c>
      <c r="E106" s="38">
        <f>E103</f>
        <v>0</v>
      </c>
      <c r="F106" s="38">
        <f>SUM(F103)</f>
        <v>0</v>
      </c>
      <c r="G106" s="38">
        <f>SUM(G103)</f>
        <v>2980000</v>
      </c>
      <c r="H106" s="38">
        <f>SUM(H103)</f>
        <v>2980000</v>
      </c>
    </row>
    <row r="107" spans="1:8" s="87" customFormat="1" ht="14.85" customHeight="1" x14ac:dyDescent="0.3">
      <c r="A107" s="48"/>
      <c r="B107" s="50"/>
      <c r="C107" s="45" t="s">
        <v>22</v>
      </c>
      <c r="D107" s="88" t="s">
        <v>47</v>
      </c>
      <c r="E107" s="38">
        <f t="shared" ref="E107:E108" si="14">E104</f>
        <v>0</v>
      </c>
      <c r="F107" s="38">
        <f t="shared" ref="F107:H108" si="15">SUM(F104)</f>
        <v>0</v>
      </c>
      <c r="G107" s="38">
        <f t="shared" si="15"/>
        <v>2490025</v>
      </c>
      <c r="H107" s="38">
        <f t="shared" si="15"/>
        <v>2490025</v>
      </c>
    </row>
    <row r="108" spans="1:8" s="87" customFormat="1" ht="14.85" customHeight="1" x14ac:dyDescent="0.3">
      <c r="A108" s="48"/>
      <c r="B108" s="94"/>
      <c r="C108" s="47"/>
      <c r="D108" s="88" t="s">
        <v>10</v>
      </c>
      <c r="E108" s="38">
        <f t="shared" si="14"/>
        <v>0</v>
      </c>
      <c r="F108" s="38">
        <f t="shared" si="15"/>
        <v>0</v>
      </c>
      <c r="G108" s="38">
        <f t="shared" si="15"/>
        <v>-489975</v>
      </c>
      <c r="H108" s="38">
        <f t="shared" si="15"/>
        <v>-489975</v>
      </c>
    </row>
    <row r="109" spans="1:8" s="87" customFormat="1" ht="14.85" customHeight="1" x14ac:dyDescent="0.3">
      <c r="A109" s="48"/>
      <c r="B109" s="106" t="s">
        <v>110</v>
      </c>
      <c r="C109" s="107"/>
      <c r="D109" s="90" t="s">
        <v>50</v>
      </c>
      <c r="E109" s="92">
        <f t="shared" ref="E109:H111" si="16">SUM(E94,E100,E106)</f>
        <v>19810000</v>
      </c>
      <c r="F109" s="92">
        <f t="shared" si="16"/>
        <v>134733000</v>
      </c>
      <c r="G109" s="92">
        <f>SUM(G94,G100,G106)</f>
        <v>38798000</v>
      </c>
      <c r="H109" s="58">
        <f t="shared" si="16"/>
        <v>193341000</v>
      </c>
    </row>
    <row r="110" spans="1:8" s="87" customFormat="1" ht="14.85" customHeight="1" x14ac:dyDescent="0.3">
      <c r="A110" s="48"/>
      <c r="B110" s="106"/>
      <c r="C110" s="107"/>
      <c r="D110" s="88" t="s">
        <v>47</v>
      </c>
      <c r="E110" s="92">
        <f t="shared" si="16"/>
        <v>9288000</v>
      </c>
      <c r="F110" s="92">
        <f t="shared" si="16"/>
        <v>118742122</v>
      </c>
      <c r="G110" s="92">
        <f t="shared" si="16"/>
        <v>33415215</v>
      </c>
      <c r="H110" s="58">
        <f t="shared" si="16"/>
        <v>161445337</v>
      </c>
    </row>
    <row r="111" spans="1:8" s="87" customFormat="1" ht="14.85" customHeight="1" x14ac:dyDescent="0.3">
      <c r="A111" s="55"/>
      <c r="B111" s="108"/>
      <c r="C111" s="109"/>
      <c r="D111" s="88" t="s">
        <v>10</v>
      </c>
      <c r="E111" s="92">
        <f t="shared" si="16"/>
        <v>-10522000</v>
      </c>
      <c r="F111" s="92">
        <f t="shared" si="16"/>
        <v>-15990878</v>
      </c>
      <c r="G111" s="92">
        <f t="shared" si="16"/>
        <v>-5382785</v>
      </c>
      <c r="H111" s="58">
        <f t="shared" si="16"/>
        <v>-31895663</v>
      </c>
    </row>
    <row r="112" spans="1:8" s="87" customFormat="1" ht="14.85" customHeight="1" x14ac:dyDescent="0.3">
      <c r="A112" s="41" t="s">
        <v>117</v>
      </c>
      <c r="B112" s="42" t="s">
        <v>118</v>
      </c>
      <c r="C112" s="34" t="s">
        <v>119</v>
      </c>
      <c r="D112" s="88" t="s">
        <v>50</v>
      </c>
      <c r="E112" s="37">
        <v>0</v>
      </c>
      <c r="F112" s="38">
        <v>2300000</v>
      </c>
      <c r="G112" s="38">
        <v>0</v>
      </c>
      <c r="H112" s="40">
        <f>SUM(E112:G112)</f>
        <v>2300000</v>
      </c>
    </row>
    <row r="113" spans="1:8" s="87" customFormat="1" ht="14.85" customHeight="1" x14ac:dyDescent="0.3">
      <c r="A113" s="41"/>
      <c r="B113" s="42"/>
      <c r="C113" s="42"/>
      <c r="D113" s="88" t="s">
        <v>47</v>
      </c>
      <c r="E113" s="37">
        <v>0</v>
      </c>
      <c r="F113" s="40">
        <v>165620</v>
      </c>
      <c r="G113" s="40">
        <v>0</v>
      </c>
      <c r="H113" s="40">
        <f>SUM(E113:G113)</f>
        <v>165620</v>
      </c>
    </row>
    <row r="114" spans="1:8" s="87" customFormat="1" ht="14.85" customHeight="1" x14ac:dyDescent="0.3">
      <c r="A114" s="41"/>
      <c r="B114" s="41"/>
      <c r="C114" s="44"/>
      <c r="D114" s="88" t="s">
        <v>105</v>
      </c>
      <c r="E114" s="38">
        <f>E113-E112</f>
        <v>0</v>
      </c>
      <c r="F114" s="38">
        <f>F113-F112</f>
        <v>-2134380</v>
      </c>
      <c r="G114" s="38">
        <f>G113-G112</f>
        <v>0</v>
      </c>
      <c r="H114" s="40">
        <f>SUM(E114:G114)</f>
        <v>-2134380</v>
      </c>
    </row>
    <row r="115" spans="1:8" s="87" customFormat="1" ht="14.85" customHeight="1" x14ac:dyDescent="0.3">
      <c r="A115" s="41"/>
      <c r="B115" s="42"/>
      <c r="C115" s="49" t="s">
        <v>120</v>
      </c>
      <c r="D115" s="90" t="s">
        <v>121</v>
      </c>
      <c r="E115" s="92">
        <v>3123000</v>
      </c>
      <c r="F115" s="38">
        <v>6781000</v>
      </c>
      <c r="G115" s="38">
        <v>800000</v>
      </c>
      <c r="H115" s="40">
        <f>SUM(E115:G115)</f>
        <v>10704000</v>
      </c>
    </row>
    <row r="116" spans="1:8" s="87" customFormat="1" ht="14.85" customHeight="1" x14ac:dyDescent="0.3">
      <c r="A116" s="41"/>
      <c r="B116" s="42"/>
      <c r="C116" s="42"/>
      <c r="D116" s="88" t="s">
        <v>57</v>
      </c>
      <c r="E116" s="38">
        <v>1564780</v>
      </c>
      <c r="F116" s="40">
        <v>6659230</v>
      </c>
      <c r="G116" s="40">
        <v>729550</v>
      </c>
      <c r="H116" s="40">
        <f>SUM(E116:G116)</f>
        <v>8953560</v>
      </c>
    </row>
    <row r="117" spans="1:8" s="87" customFormat="1" ht="14.85" customHeight="1" x14ac:dyDescent="0.3">
      <c r="A117" s="41"/>
      <c r="B117" s="42"/>
      <c r="C117" s="42"/>
      <c r="D117" s="88" t="s">
        <v>10</v>
      </c>
      <c r="E117" s="38">
        <f>E116-E115</f>
        <v>-1558220</v>
      </c>
      <c r="F117" s="38">
        <f>F116-F115</f>
        <v>-121770</v>
      </c>
      <c r="G117" s="38">
        <f>G116-G115</f>
        <v>-70450</v>
      </c>
      <c r="H117" s="40">
        <f>H116-H115</f>
        <v>-1750440</v>
      </c>
    </row>
    <row r="118" spans="1:8" s="87" customFormat="1" ht="14.85" customHeight="1" x14ac:dyDescent="0.3">
      <c r="A118" s="48"/>
      <c r="B118" s="50"/>
      <c r="C118" s="51"/>
      <c r="D118" s="88" t="s">
        <v>50</v>
      </c>
      <c r="E118" s="38">
        <f>SUM(E112,E115)</f>
        <v>3123000</v>
      </c>
      <c r="F118" s="38">
        <f>SUM(F112,F115)</f>
        <v>9081000</v>
      </c>
      <c r="G118" s="38">
        <f>SUM(G112,G115)</f>
        <v>800000</v>
      </c>
      <c r="H118" s="40">
        <f>SUM(H112,H115)</f>
        <v>13004000</v>
      </c>
    </row>
    <row r="119" spans="1:8" s="87" customFormat="1" ht="14.85" customHeight="1" x14ac:dyDescent="0.3">
      <c r="A119" s="48"/>
      <c r="B119" s="50"/>
      <c r="C119" s="45" t="s">
        <v>22</v>
      </c>
      <c r="D119" s="88" t="s">
        <v>47</v>
      </c>
      <c r="E119" s="38">
        <f>SUM(E113,E116)</f>
        <v>1564780</v>
      </c>
      <c r="F119" s="38">
        <f>SUM(F113,F116)</f>
        <v>6824850</v>
      </c>
      <c r="G119" s="38">
        <f t="shared" ref="G119:H120" si="17">SUM(G113,G116)</f>
        <v>729550</v>
      </c>
      <c r="H119" s="40">
        <f t="shared" si="17"/>
        <v>9119180</v>
      </c>
    </row>
    <row r="120" spans="1:8" s="87" customFormat="1" ht="14.85" customHeight="1" x14ac:dyDescent="0.3">
      <c r="A120" s="48"/>
      <c r="B120" s="94"/>
      <c r="C120" s="47"/>
      <c r="D120" s="88" t="s">
        <v>115</v>
      </c>
      <c r="E120" s="38">
        <f t="shared" ref="E120:F120" si="18">SUM(E114,E117)</f>
        <v>-1558220</v>
      </c>
      <c r="F120" s="38">
        <f t="shared" si="18"/>
        <v>-2256150</v>
      </c>
      <c r="G120" s="38">
        <f t="shared" si="17"/>
        <v>-70450</v>
      </c>
      <c r="H120" s="40">
        <f t="shared" si="17"/>
        <v>-3884820</v>
      </c>
    </row>
    <row r="121" spans="1:8" s="87" customFormat="1" ht="14.85" customHeight="1" x14ac:dyDescent="0.3">
      <c r="A121" s="48"/>
      <c r="B121" s="106" t="s">
        <v>22</v>
      </c>
      <c r="C121" s="107"/>
      <c r="D121" s="90" t="s">
        <v>116</v>
      </c>
      <c r="E121" s="92">
        <f>E118</f>
        <v>3123000</v>
      </c>
      <c r="F121" s="92">
        <f t="shared" ref="F121:G122" si="19">F118</f>
        <v>9081000</v>
      </c>
      <c r="G121" s="92">
        <f t="shared" si="19"/>
        <v>800000</v>
      </c>
      <c r="H121" s="58">
        <f>SUM(H118)</f>
        <v>13004000</v>
      </c>
    </row>
    <row r="122" spans="1:8" s="87" customFormat="1" ht="14.85" customHeight="1" x14ac:dyDescent="0.3">
      <c r="A122" s="48"/>
      <c r="B122" s="106"/>
      <c r="C122" s="107"/>
      <c r="D122" s="88" t="s">
        <v>47</v>
      </c>
      <c r="E122" s="38">
        <f>E119</f>
        <v>1564780</v>
      </c>
      <c r="F122" s="38">
        <f t="shared" si="19"/>
        <v>6824850</v>
      </c>
      <c r="G122" s="38">
        <f t="shared" si="19"/>
        <v>729550</v>
      </c>
      <c r="H122" s="58">
        <f t="shared" ref="H122:H123" si="20">SUM(H119)</f>
        <v>9119180</v>
      </c>
    </row>
    <row r="123" spans="1:8" s="87" customFormat="1" ht="14.85" customHeight="1" x14ac:dyDescent="0.3">
      <c r="A123" s="55"/>
      <c r="B123" s="108"/>
      <c r="C123" s="109"/>
      <c r="D123" s="88" t="s">
        <v>115</v>
      </c>
      <c r="E123" s="38">
        <f>E122-E121</f>
        <v>-1558220</v>
      </c>
      <c r="F123" s="38">
        <f>F122-F121</f>
        <v>-2256150</v>
      </c>
      <c r="G123" s="38">
        <f>G122-G121</f>
        <v>-70450</v>
      </c>
      <c r="H123" s="58">
        <f t="shared" si="20"/>
        <v>-3884820</v>
      </c>
    </row>
    <row r="124" spans="1:8" s="87" customFormat="1" ht="14.85" customHeight="1" x14ac:dyDescent="0.3">
      <c r="A124" s="34" t="s">
        <v>122</v>
      </c>
      <c r="B124" s="35" t="s">
        <v>30</v>
      </c>
      <c r="C124" s="35" t="s">
        <v>30</v>
      </c>
      <c r="D124" s="88" t="s">
        <v>123</v>
      </c>
      <c r="E124" s="37">
        <v>0</v>
      </c>
      <c r="F124" s="38">
        <v>100000</v>
      </c>
      <c r="G124" s="37">
        <v>0</v>
      </c>
      <c r="H124" s="40">
        <f>SUM(E124:G124)</f>
        <v>100000</v>
      </c>
    </row>
    <row r="125" spans="1:8" s="87" customFormat="1" ht="14.85" customHeight="1" x14ac:dyDescent="0.3">
      <c r="A125" s="41"/>
      <c r="B125" s="42"/>
      <c r="C125" s="42"/>
      <c r="D125" s="88" t="s">
        <v>124</v>
      </c>
      <c r="E125" s="37">
        <v>0</v>
      </c>
      <c r="F125" s="40">
        <v>0</v>
      </c>
      <c r="G125" s="37">
        <v>0</v>
      </c>
      <c r="H125" s="40">
        <f>SUM(E125:G125)</f>
        <v>0</v>
      </c>
    </row>
    <row r="126" spans="1:8" s="87" customFormat="1" ht="14.85" customHeight="1" x14ac:dyDescent="0.3">
      <c r="A126" s="41"/>
      <c r="B126" s="42"/>
      <c r="C126" s="44"/>
      <c r="D126" s="88" t="s">
        <v>10</v>
      </c>
      <c r="E126" s="38">
        <f>E125-E124</f>
        <v>0</v>
      </c>
      <c r="F126" s="38">
        <f>F125-F124</f>
        <v>-100000</v>
      </c>
      <c r="G126" s="38">
        <f>G125-G124</f>
        <v>0</v>
      </c>
      <c r="H126" s="40">
        <f>H125-H124</f>
        <v>-100000</v>
      </c>
    </row>
    <row r="127" spans="1:8" s="87" customFormat="1" ht="14.85" customHeight="1" x14ac:dyDescent="0.3">
      <c r="A127" s="48"/>
      <c r="B127" s="91"/>
      <c r="C127" s="64"/>
      <c r="D127" s="88" t="s">
        <v>123</v>
      </c>
      <c r="E127" s="37">
        <f t="shared" ref="E127:G128" si="21">E124</f>
        <v>0</v>
      </c>
      <c r="F127" s="37">
        <f t="shared" si="21"/>
        <v>100000</v>
      </c>
      <c r="G127" s="37">
        <f t="shared" si="21"/>
        <v>0</v>
      </c>
      <c r="H127" s="40">
        <f>SUM(H124)</f>
        <v>100000</v>
      </c>
    </row>
    <row r="128" spans="1:8" s="87" customFormat="1" ht="14.85" customHeight="1" x14ac:dyDescent="0.3">
      <c r="A128" s="48"/>
      <c r="B128" s="50"/>
      <c r="C128" s="45" t="s">
        <v>22</v>
      </c>
      <c r="D128" s="88" t="s">
        <v>124</v>
      </c>
      <c r="E128" s="37">
        <f t="shared" si="21"/>
        <v>0</v>
      </c>
      <c r="F128" s="37">
        <f t="shared" si="21"/>
        <v>0</v>
      </c>
      <c r="G128" s="37">
        <f t="shared" si="21"/>
        <v>0</v>
      </c>
      <c r="H128" s="40">
        <f t="shared" ref="H128:H129" si="22">SUM(H125)</f>
        <v>0</v>
      </c>
    </row>
    <row r="129" spans="1:8" s="87" customFormat="1" ht="14.85" customHeight="1" x14ac:dyDescent="0.3">
      <c r="A129" s="48"/>
      <c r="B129" s="52"/>
      <c r="C129" s="47"/>
      <c r="D129" s="88" t="s">
        <v>10</v>
      </c>
      <c r="E129" s="38">
        <f>E128-E127</f>
        <v>0</v>
      </c>
      <c r="F129" s="38">
        <f>F128-F127</f>
        <v>-100000</v>
      </c>
      <c r="G129" s="38">
        <f>G128-G127</f>
        <v>0</v>
      </c>
      <c r="H129" s="40">
        <f t="shared" si="22"/>
        <v>-100000</v>
      </c>
    </row>
    <row r="130" spans="1:8" s="87" customFormat="1" ht="14.85" customHeight="1" x14ac:dyDescent="0.3">
      <c r="A130" s="48"/>
      <c r="B130" s="106" t="s">
        <v>125</v>
      </c>
      <c r="C130" s="107"/>
      <c r="D130" s="90" t="s">
        <v>116</v>
      </c>
      <c r="E130" s="54">
        <f t="shared" ref="E130:G131" si="23">E127</f>
        <v>0</v>
      </c>
      <c r="F130" s="54">
        <f t="shared" si="23"/>
        <v>100000</v>
      </c>
      <c r="G130" s="54">
        <f t="shared" si="23"/>
        <v>0</v>
      </c>
      <c r="H130" s="58">
        <f>SUM(H127)</f>
        <v>100000</v>
      </c>
    </row>
    <row r="131" spans="1:8" s="87" customFormat="1" ht="14.85" customHeight="1" x14ac:dyDescent="0.3">
      <c r="A131" s="48"/>
      <c r="B131" s="106"/>
      <c r="C131" s="107"/>
      <c r="D131" s="88" t="s">
        <v>126</v>
      </c>
      <c r="E131" s="37">
        <f t="shared" si="23"/>
        <v>0</v>
      </c>
      <c r="F131" s="37">
        <f t="shared" si="23"/>
        <v>0</v>
      </c>
      <c r="G131" s="37">
        <f t="shared" si="23"/>
        <v>0</v>
      </c>
      <c r="H131" s="58">
        <f t="shared" ref="H131:H132" si="24">SUM(H128)</f>
        <v>0</v>
      </c>
    </row>
    <row r="132" spans="1:8" s="87" customFormat="1" ht="14.85" customHeight="1" x14ac:dyDescent="0.3">
      <c r="A132" s="55"/>
      <c r="B132" s="108"/>
      <c r="C132" s="109"/>
      <c r="D132" s="88" t="s">
        <v>115</v>
      </c>
      <c r="E132" s="38">
        <f>E131-E130</f>
        <v>0</v>
      </c>
      <c r="F132" s="38">
        <f>F131-F130</f>
        <v>-100000</v>
      </c>
      <c r="G132" s="38">
        <f>G131-G130</f>
        <v>0</v>
      </c>
      <c r="H132" s="58">
        <f t="shared" si="24"/>
        <v>-100000</v>
      </c>
    </row>
    <row r="133" spans="1:8" s="87" customFormat="1" ht="14.85" customHeight="1" x14ac:dyDescent="0.3">
      <c r="A133" s="34" t="s">
        <v>31</v>
      </c>
      <c r="B133" s="35" t="s">
        <v>127</v>
      </c>
      <c r="C133" s="35" t="s">
        <v>128</v>
      </c>
      <c r="D133" s="88" t="s">
        <v>50</v>
      </c>
      <c r="E133" s="38">
        <v>0</v>
      </c>
      <c r="F133" s="38">
        <v>245000</v>
      </c>
      <c r="G133" s="37">
        <v>0</v>
      </c>
      <c r="H133" s="40">
        <f>SUM(E133:G133)</f>
        <v>245000</v>
      </c>
    </row>
    <row r="134" spans="1:8" s="87" customFormat="1" ht="14.85" customHeight="1" x14ac:dyDescent="0.3">
      <c r="A134" s="41"/>
      <c r="B134" s="42"/>
      <c r="C134" s="42"/>
      <c r="D134" s="88" t="s">
        <v>47</v>
      </c>
      <c r="E134" s="40">
        <v>0</v>
      </c>
      <c r="F134" s="37">
        <v>0</v>
      </c>
      <c r="G134" s="37">
        <v>0</v>
      </c>
      <c r="H134" s="40">
        <f>SUM(E134:G134)</f>
        <v>0</v>
      </c>
    </row>
    <row r="135" spans="1:8" s="87" customFormat="1" ht="14.85" customHeight="1" x14ac:dyDescent="0.3">
      <c r="A135" s="41"/>
      <c r="B135" s="42"/>
      <c r="C135" s="44"/>
      <c r="D135" s="88" t="s">
        <v>10</v>
      </c>
      <c r="E135" s="38">
        <f>E134-E133</f>
        <v>0</v>
      </c>
      <c r="F135" s="38">
        <f>F134-F133</f>
        <v>-245000</v>
      </c>
      <c r="G135" s="38">
        <f>G134-G133</f>
        <v>0</v>
      </c>
      <c r="H135" s="40">
        <f>SUM(E135:G135)</f>
        <v>-245000</v>
      </c>
    </row>
    <row r="136" spans="1:8" s="87" customFormat="1" ht="14.85" customHeight="1" x14ac:dyDescent="0.3">
      <c r="A136" s="41"/>
      <c r="B136" s="42"/>
      <c r="C136" s="49" t="s">
        <v>129</v>
      </c>
      <c r="D136" s="90" t="s">
        <v>50</v>
      </c>
      <c r="E136" s="38">
        <v>166000</v>
      </c>
      <c r="F136" s="54">
        <v>20000</v>
      </c>
      <c r="G136" s="38">
        <v>0</v>
      </c>
      <c r="H136" s="58">
        <f>SUM(E136:G136)</f>
        <v>186000</v>
      </c>
    </row>
    <row r="137" spans="1:8" s="87" customFormat="1" ht="14.85" customHeight="1" x14ac:dyDescent="0.3">
      <c r="A137" s="41"/>
      <c r="B137" s="42"/>
      <c r="C137" s="41"/>
      <c r="D137" s="88" t="s">
        <v>124</v>
      </c>
      <c r="E137" s="40">
        <v>171137</v>
      </c>
      <c r="F137" s="38">
        <v>14113</v>
      </c>
      <c r="G137" s="40">
        <v>0</v>
      </c>
      <c r="H137" s="40">
        <f>SUM(E137:G137)</f>
        <v>185250</v>
      </c>
    </row>
    <row r="138" spans="1:8" s="87" customFormat="1" ht="14.85" customHeight="1" x14ac:dyDescent="0.3">
      <c r="A138" s="89"/>
      <c r="B138" s="44"/>
      <c r="C138" s="44"/>
      <c r="D138" s="88" t="s">
        <v>105</v>
      </c>
      <c r="E138" s="38">
        <f>E137-E136</f>
        <v>5137</v>
      </c>
      <c r="F138" s="38">
        <f>F137-F136</f>
        <v>-5887</v>
      </c>
      <c r="G138" s="38">
        <f>G137-G136</f>
        <v>0</v>
      </c>
      <c r="H138" s="38">
        <f>H137-H136</f>
        <v>-750</v>
      </c>
    </row>
    <row r="139" spans="1:8" s="87" customFormat="1" ht="14.85" customHeight="1" x14ac:dyDescent="0.3">
      <c r="A139" s="48"/>
      <c r="B139" s="50"/>
      <c r="C139" s="64"/>
      <c r="D139" s="88" t="s">
        <v>50</v>
      </c>
      <c r="E139" s="37">
        <f>E133+E136</f>
        <v>166000</v>
      </c>
      <c r="F139" s="37">
        <f t="shared" ref="F139:G140" si="25">F133+F136</f>
        <v>265000</v>
      </c>
      <c r="G139" s="37">
        <f t="shared" si="25"/>
        <v>0</v>
      </c>
      <c r="H139" s="40">
        <f>SUM(H133,H136)</f>
        <v>431000</v>
      </c>
    </row>
    <row r="140" spans="1:8" s="87" customFormat="1" ht="14.85" customHeight="1" x14ac:dyDescent="0.3">
      <c r="A140" s="48"/>
      <c r="B140" s="50"/>
      <c r="C140" s="45" t="s">
        <v>125</v>
      </c>
      <c r="D140" s="88" t="s">
        <v>47</v>
      </c>
      <c r="E140" s="37">
        <f>E134+E137</f>
        <v>171137</v>
      </c>
      <c r="F140" s="37">
        <f t="shared" si="25"/>
        <v>14113</v>
      </c>
      <c r="G140" s="37">
        <f t="shared" si="25"/>
        <v>0</v>
      </c>
      <c r="H140" s="40">
        <f t="shared" ref="H140:H141" si="26">SUM(H134,H137)</f>
        <v>185250</v>
      </c>
    </row>
    <row r="141" spans="1:8" s="87" customFormat="1" ht="14.85" customHeight="1" x14ac:dyDescent="0.3">
      <c r="A141" s="48"/>
      <c r="B141" s="52"/>
      <c r="C141" s="47"/>
      <c r="D141" s="88" t="s">
        <v>115</v>
      </c>
      <c r="E141" s="38">
        <f>E140-E139</f>
        <v>5137</v>
      </c>
      <c r="F141" s="38">
        <f>F140-F139</f>
        <v>-250887</v>
      </c>
      <c r="G141" s="38">
        <f>G140-G139</f>
        <v>0</v>
      </c>
      <c r="H141" s="40">
        <f t="shared" si="26"/>
        <v>-245750</v>
      </c>
    </row>
    <row r="142" spans="1:8" s="87" customFormat="1" ht="14.85" customHeight="1" x14ac:dyDescent="0.3">
      <c r="A142" s="48"/>
      <c r="B142" s="106" t="s">
        <v>110</v>
      </c>
      <c r="C142" s="107"/>
      <c r="D142" s="90" t="s">
        <v>50</v>
      </c>
      <c r="E142" s="54">
        <f>E139</f>
        <v>166000</v>
      </c>
      <c r="F142" s="54">
        <f t="shared" ref="E142:G143" si="27">F139</f>
        <v>265000</v>
      </c>
      <c r="G142" s="54">
        <f t="shared" si="27"/>
        <v>0</v>
      </c>
      <c r="H142" s="40">
        <f>SUM(H139)</f>
        <v>431000</v>
      </c>
    </row>
    <row r="143" spans="1:8" s="87" customFormat="1" ht="14.85" customHeight="1" x14ac:dyDescent="0.3">
      <c r="A143" s="48"/>
      <c r="B143" s="106"/>
      <c r="C143" s="107"/>
      <c r="D143" s="88" t="s">
        <v>126</v>
      </c>
      <c r="E143" s="37">
        <f t="shared" si="27"/>
        <v>171137</v>
      </c>
      <c r="F143" s="37">
        <f t="shared" si="27"/>
        <v>14113</v>
      </c>
      <c r="G143" s="37">
        <f t="shared" si="27"/>
        <v>0</v>
      </c>
      <c r="H143" s="40">
        <f t="shared" ref="H143:H144" si="28">SUM(H140)</f>
        <v>185250</v>
      </c>
    </row>
    <row r="144" spans="1:8" s="87" customFormat="1" ht="14.85" customHeight="1" x14ac:dyDescent="0.3">
      <c r="A144" s="55"/>
      <c r="B144" s="108"/>
      <c r="C144" s="109"/>
      <c r="D144" s="88" t="s">
        <v>130</v>
      </c>
      <c r="E144" s="38">
        <f>E143-E142</f>
        <v>5137</v>
      </c>
      <c r="F144" s="38">
        <f>F143-F142</f>
        <v>-250887</v>
      </c>
      <c r="G144" s="38">
        <f>G143-G142</f>
        <v>0</v>
      </c>
      <c r="H144" s="40">
        <f t="shared" si="28"/>
        <v>-245750</v>
      </c>
    </row>
    <row r="145" spans="1:9" s="87" customFormat="1" ht="14.85" customHeight="1" x14ac:dyDescent="0.3">
      <c r="A145" s="34" t="s">
        <v>21</v>
      </c>
      <c r="B145" s="49" t="s">
        <v>21</v>
      </c>
      <c r="C145" s="49" t="s">
        <v>131</v>
      </c>
      <c r="D145" s="88" t="s">
        <v>121</v>
      </c>
      <c r="E145" s="38">
        <v>0</v>
      </c>
      <c r="F145" s="38">
        <v>0</v>
      </c>
      <c r="G145" s="38">
        <v>0</v>
      </c>
      <c r="H145" s="40">
        <f>SUM(E145:G145)</f>
        <v>0</v>
      </c>
    </row>
    <row r="146" spans="1:9" s="87" customFormat="1" ht="14.85" customHeight="1" x14ac:dyDescent="0.3">
      <c r="A146" s="41"/>
      <c r="B146" s="42"/>
      <c r="C146" s="42"/>
      <c r="D146" s="88" t="s">
        <v>57</v>
      </c>
      <c r="E146" s="40">
        <v>536577</v>
      </c>
      <c r="F146" s="40">
        <v>22535787</v>
      </c>
      <c r="G146" s="40">
        <v>7844243</v>
      </c>
      <c r="H146" s="40">
        <f>SUM(E146:G146)</f>
        <v>30916607</v>
      </c>
    </row>
    <row r="147" spans="1:9" s="87" customFormat="1" ht="14.85" customHeight="1" x14ac:dyDescent="0.3">
      <c r="A147" s="41"/>
      <c r="B147" s="41"/>
      <c r="C147" s="44"/>
      <c r="D147" s="88" t="s">
        <v>105</v>
      </c>
      <c r="E147" s="38">
        <f>E146-E145</f>
        <v>536577</v>
      </c>
      <c r="F147" s="38">
        <f>F146-F145</f>
        <v>22535787</v>
      </c>
      <c r="G147" s="38">
        <f>G146-G145</f>
        <v>7844243</v>
      </c>
      <c r="H147" s="40">
        <f>SUM(E147:G147)</f>
        <v>30916607</v>
      </c>
    </row>
    <row r="148" spans="1:9" s="87" customFormat="1" ht="14.85" customHeight="1" x14ac:dyDescent="0.3">
      <c r="A148" s="41"/>
      <c r="B148" s="45"/>
      <c r="C148" s="95"/>
      <c r="D148" s="90" t="s">
        <v>123</v>
      </c>
      <c r="E148" s="54">
        <f t="shared" ref="E148:G149" si="29">E145</f>
        <v>0</v>
      </c>
      <c r="F148" s="54">
        <f t="shared" si="29"/>
        <v>0</v>
      </c>
      <c r="G148" s="54">
        <f t="shared" si="29"/>
        <v>0</v>
      </c>
      <c r="H148" s="58">
        <f>SUM(E148:G148)</f>
        <v>0</v>
      </c>
    </row>
    <row r="149" spans="1:9" s="87" customFormat="1" ht="14.85" customHeight="1" x14ac:dyDescent="0.3">
      <c r="A149" s="41"/>
      <c r="B149" s="45"/>
      <c r="C149" s="45" t="s">
        <v>132</v>
      </c>
      <c r="D149" s="88" t="s">
        <v>124</v>
      </c>
      <c r="E149" s="37">
        <f t="shared" si="29"/>
        <v>536577</v>
      </c>
      <c r="F149" s="37">
        <f t="shared" si="29"/>
        <v>22535787</v>
      </c>
      <c r="G149" s="37">
        <f t="shared" si="29"/>
        <v>7844243</v>
      </c>
      <c r="H149" s="40">
        <f>SUM(H146)</f>
        <v>30916607</v>
      </c>
    </row>
    <row r="150" spans="1:9" s="87" customFormat="1" ht="14.85" customHeight="1" x14ac:dyDescent="0.3">
      <c r="A150" s="48"/>
      <c r="B150" s="52"/>
      <c r="C150" s="47"/>
      <c r="D150" s="88" t="s">
        <v>130</v>
      </c>
      <c r="E150" s="38">
        <f>E149-E148</f>
        <v>536577</v>
      </c>
      <c r="F150" s="38">
        <f>F149-F148</f>
        <v>22535787</v>
      </c>
      <c r="G150" s="38">
        <f>G149-G148</f>
        <v>7844243</v>
      </c>
      <c r="H150" s="40">
        <f>SUM(H147)</f>
        <v>30916607</v>
      </c>
    </row>
    <row r="151" spans="1:9" s="87" customFormat="1" ht="14.85" customHeight="1" x14ac:dyDescent="0.3">
      <c r="A151" s="48"/>
      <c r="B151" s="110" t="s">
        <v>132</v>
      </c>
      <c r="C151" s="111"/>
      <c r="D151" s="88" t="s">
        <v>123</v>
      </c>
      <c r="E151" s="37">
        <f>E145</f>
        <v>0</v>
      </c>
      <c r="F151" s="37">
        <f t="shared" ref="F151:H152" si="30">F145</f>
        <v>0</v>
      </c>
      <c r="G151" s="37">
        <f t="shared" si="30"/>
        <v>0</v>
      </c>
      <c r="H151" s="37">
        <f t="shared" si="30"/>
        <v>0</v>
      </c>
    </row>
    <row r="152" spans="1:9" s="87" customFormat="1" ht="14.85" customHeight="1" x14ac:dyDescent="0.3">
      <c r="A152" s="48"/>
      <c r="B152" s="106"/>
      <c r="C152" s="107"/>
      <c r="D152" s="88" t="s">
        <v>124</v>
      </c>
      <c r="E152" s="37">
        <f t="shared" ref="E152:G152" si="31">E146</f>
        <v>536577</v>
      </c>
      <c r="F152" s="37">
        <f t="shared" si="31"/>
        <v>22535787</v>
      </c>
      <c r="G152" s="37">
        <f t="shared" si="31"/>
        <v>7844243</v>
      </c>
      <c r="H152" s="37">
        <f t="shared" si="30"/>
        <v>30916607</v>
      </c>
    </row>
    <row r="153" spans="1:9" s="87" customFormat="1" ht="14.85" customHeight="1" x14ac:dyDescent="0.3">
      <c r="A153" s="55"/>
      <c r="B153" s="108"/>
      <c r="C153" s="109"/>
      <c r="D153" s="88" t="s">
        <v>130</v>
      </c>
      <c r="E153" s="38">
        <f>E152-E151</f>
        <v>536577</v>
      </c>
      <c r="F153" s="38">
        <f>F152-F151</f>
        <v>22535787</v>
      </c>
      <c r="G153" s="38">
        <f>G152-G151</f>
        <v>7844243</v>
      </c>
      <c r="H153" s="38">
        <f>H152-H151</f>
        <v>30916607</v>
      </c>
    </row>
    <row r="154" spans="1:9" s="87" customFormat="1" ht="14.85" customHeight="1" x14ac:dyDescent="0.3">
      <c r="A154" s="96"/>
      <c r="B154" s="97"/>
      <c r="C154" s="98"/>
      <c r="D154" s="88" t="s">
        <v>123</v>
      </c>
      <c r="E154" s="38">
        <f t="shared" ref="E154:H156" si="32">SUM(E55,E109,E121,E130,E142,E151)</f>
        <v>479206000</v>
      </c>
      <c r="F154" s="38">
        <f t="shared" si="32"/>
        <v>218330000</v>
      </c>
      <c r="G154" s="38">
        <f t="shared" si="32"/>
        <v>49998000</v>
      </c>
      <c r="H154" s="38">
        <f t="shared" si="32"/>
        <v>747534000</v>
      </c>
    </row>
    <row r="155" spans="1:9" s="87" customFormat="1" ht="14.85" customHeight="1" x14ac:dyDescent="0.3">
      <c r="A155" s="99"/>
      <c r="B155" s="100" t="s">
        <v>133</v>
      </c>
      <c r="C155" s="50"/>
      <c r="D155" s="88" t="s">
        <v>124</v>
      </c>
      <c r="E155" s="38">
        <f t="shared" si="32"/>
        <v>453315154</v>
      </c>
      <c r="F155" s="38">
        <f t="shared" si="32"/>
        <v>220240204</v>
      </c>
      <c r="G155" s="38">
        <f t="shared" si="32"/>
        <v>52103333</v>
      </c>
      <c r="H155" s="38">
        <f t="shared" si="32"/>
        <v>725658691</v>
      </c>
    </row>
    <row r="156" spans="1:9" s="87" customFormat="1" ht="14.85" customHeight="1" x14ac:dyDescent="0.3">
      <c r="A156" s="101"/>
      <c r="B156" s="102"/>
      <c r="C156" s="52"/>
      <c r="D156" s="88" t="s">
        <v>130</v>
      </c>
      <c r="E156" s="38">
        <f t="shared" si="32"/>
        <v>-25890846</v>
      </c>
      <c r="F156" s="38">
        <f t="shared" si="32"/>
        <v>1910204</v>
      </c>
      <c r="G156" s="38">
        <f t="shared" si="32"/>
        <v>2105333</v>
      </c>
      <c r="H156" s="38">
        <f t="shared" si="32"/>
        <v>-21875309</v>
      </c>
    </row>
    <row r="157" spans="1:9" s="87" customFormat="1" ht="14.85" customHeight="1" x14ac:dyDescent="0.3">
      <c r="A157" s="29"/>
      <c r="B157" s="29"/>
      <c r="C157" s="29"/>
      <c r="D157" s="103"/>
      <c r="H157" s="104"/>
    </row>
    <row r="158" spans="1:9" s="87" customFormat="1" ht="14.85" customHeight="1" x14ac:dyDescent="0.3">
      <c r="A158" s="29"/>
      <c r="E158" s="37">
        <f>해샘세입!E79</f>
        <v>479206000</v>
      </c>
      <c r="F158" s="37">
        <f>해샘세입!F79</f>
        <v>218330000</v>
      </c>
      <c r="G158" s="37">
        <f>해샘세입!G79</f>
        <v>49998000</v>
      </c>
      <c r="H158" s="37">
        <f>해샘세입!H79</f>
        <v>747534000</v>
      </c>
      <c r="I158" s="29"/>
    </row>
    <row r="159" spans="1:9" s="87" customFormat="1" ht="14.85" customHeight="1" x14ac:dyDescent="0.3">
      <c r="A159" s="29"/>
      <c r="D159" s="29"/>
      <c r="E159" s="37">
        <f>해샘세입!E80</f>
        <v>453315154</v>
      </c>
      <c r="F159" s="37">
        <f>해샘세입!F80</f>
        <v>220240204</v>
      </c>
      <c r="G159" s="37">
        <f>해샘세입!G80</f>
        <v>52103333</v>
      </c>
      <c r="H159" s="37">
        <f>해샘세입!H80</f>
        <v>725658691</v>
      </c>
    </row>
    <row r="160" spans="1:9" s="87" customFormat="1" ht="14.85" customHeight="1" x14ac:dyDescent="0.3">
      <c r="A160" s="29"/>
      <c r="D160" s="29"/>
      <c r="E160" s="37">
        <f>해샘세입!E81</f>
        <v>-25890846</v>
      </c>
      <c r="F160" s="37">
        <f>해샘세입!F81</f>
        <v>1910204</v>
      </c>
      <c r="G160" s="37">
        <f>해샘세입!G81</f>
        <v>2105333</v>
      </c>
      <c r="H160" s="37">
        <f>해샘세입!H81</f>
        <v>-21875309</v>
      </c>
    </row>
    <row r="161" spans="1:8" s="87" customFormat="1" ht="14.85" customHeight="1" x14ac:dyDescent="0.3">
      <c r="A161" s="29"/>
      <c r="D161" s="29"/>
      <c r="E161" s="29"/>
      <c r="F161" s="29"/>
      <c r="G161" s="29"/>
      <c r="H161" s="78"/>
    </row>
    <row r="162" spans="1:8" ht="14.85" customHeight="1" x14ac:dyDescent="0.3">
      <c r="D162" s="29"/>
      <c r="E162" s="74">
        <f>SUM(E158-E154)</f>
        <v>0</v>
      </c>
      <c r="F162" s="74">
        <f t="shared" ref="F162:H162" si="33">SUM(F158-F154)</f>
        <v>0</v>
      </c>
      <c r="G162" s="74">
        <f t="shared" si="33"/>
        <v>0</v>
      </c>
      <c r="H162" s="74">
        <f t="shared" si="33"/>
        <v>0</v>
      </c>
    </row>
    <row r="163" spans="1:8" ht="14.85" customHeight="1" x14ac:dyDescent="0.3">
      <c r="D163" s="29"/>
      <c r="E163" s="74">
        <f t="shared" ref="E163:H164" si="34">SUM(E159-E155)</f>
        <v>0</v>
      </c>
      <c r="F163" s="74">
        <f t="shared" si="34"/>
        <v>0</v>
      </c>
      <c r="G163" s="74">
        <f t="shared" si="34"/>
        <v>0</v>
      </c>
      <c r="H163" s="74">
        <f t="shared" si="34"/>
        <v>0</v>
      </c>
    </row>
    <row r="164" spans="1:8" ht="14.85" customHeight="1" x14ac:dyDescent="0.3">
      <c r="D164" s="29"/>
      <c r="E164" s="74">
        <f t="shared" si="34"/>
        <v>0</v>
      </c>
      <c r="F164" s="74">
        <f t="shared" si="34"/>
        <v>0</v>
      </c>
      <c r="G164" s="74">
        <f t="shared" si="34"/>
        <v>0</v>
      </c>
      <c r="H164" s="74">
        <f t="shared" si="34"/>
        <v>0</v>
      </c>
    </row>
    <row r="165" spans="1:8" ht="14.85" customHeight="1" x14ac:dyDescent="0.3">
      <c r="D165" s="29"/>
      <c r="E165" s="74"/>
    </row>
    <row r="166" spans="1:8" ht="14.85" customHeight="1" x14ac:dyDescent="0.3">
      <c r="D166" s="29"/>
    </row>
    <row r="167" spans="1:8" ht="14.85" customHeight="1" x14ac:dyDescent="0.3">
      <c r="G167" s="67"/>
    </row>
  </sheetData>
  <mergeCells count="12">
    <mergeCell ref="H2:H3"/>
    <mergeCell ref="B22:C24"/>
    <mergeCell ref="B151:C153"/>
    <mergeCell ref="D2:D3"/>
    <mergeCell ref="E2:E3"/>
    <mergeCell ref="F2:F3"/>
    <mergeCell ref="G2:G3"/>
    <mergeCell ref="B55:C57"/>
    <mergeCell ref="B109:C111"/>
    <mergeCell ref="B121:C123"/>
    <mergeCell ref="B130:C132"/>
    <mergeCell ref="B142:C144"/>
  </mergeCells>
  <phoneticPr fontId="4" type="noConversion"/>
  <printOptions horizontalCentered="1"/>
  <pageMargins left="0.59055118110236227" right="0.59055118110236227" top="0.98425196850393704" bottom="0.98425196850393704" header="0.51181102362204722" footer="0.51181102362204722"/>
  <pageSetup paperSize="9" firstPageNumber="38" orientation="landscape" r:id="rId1"/>
  <headerFooter>
    <oddFooter xml:space="preserve">&amp;C&amp;"굴체림,보통"&amp;10- &amp;P -
</oddFooter>
  </headerFooter>
  <rowBreaks count="5" manualBreakCount="5">
    <brk id="30" max="7" man="1"/>
    <brk id="57" max="7" man="1"/>
    <brk id="84" max="7" man="1"/>
    <brk id="111" max="7" man="1"/>
    <brk id="13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5</vt:i4>
      </vt:variant>
    </vt:vector>
  </HeadingPairs>
  <TitlesOfParts>
    <vt:vector size="9" baseType="lpstr">
      <vt:lpstr>해샘 표지</vt:lpstr>
      <vt:lpstr>해샘개요</vt:lpstr>
      <vt:lpstr>해샘세입</vt:lpstr>
      <vt:lpstr>해샘세출</vt:lpstr>
      <vt:lpstr>해샘개요!Print_Area</vt:lpstr>
      <vt:lpstr>해샘세입!Print_Area</vt:lpstr>
      <vt:lpstr>해샘세출!Print_Area</vt:lpstr>
      <vt:lpstr>해샘세입!Print_Titles</vt:lpstr>
      <vt:lpstr>해샘세출!Print_Titles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회계</dc:creator>
  <cp:lastModifiedBy>Windows 사용자</cp:lastModifiedBy>
  <dcterms:created xsi:type="dcterms:W3CDTF">2020-03-25T00:47:01Z</dcterms:created>
  <dcterms:modified xsi:type="dcterms:W3CDTF">2020-03-25T02:37:40Z</dcterms:modified>
</cp:coreProperties>
</file>